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cspinheiro\Desktop\"/>
    </mc:Choice>
  </mc:AlternateContent>
  <xr:revisionPtr revIDLastSave="0" documentId="13_ncr:1_{91E00274-5ABF-4F7C-B44D-80AD50C40458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Fluxo e Duração do Passivo" sheetId="1" r:id="rId1"/>
    <sheet name="Anexo 1 - Despesa com Pessoal" sheetId="2" r:id="rId2"/>
    <sheet name="01 - Histórico" sheetId="3" r:id="rId3"/>
    <sheet name="02 - Projeções" sheetId="7" r:id="rId4"/>
    <sheet name="03 - Indicadores" sheetId="5" r:id="rId5"/>
    <sheet name="Explicativa" sheetId="6" r:id="rId6"/>
  </sheets>
  <externalReferences>
    <externalReference r:id="rId7"/>
  </externalReferences>
  <calcPr calcId="191029"/>
</workbook>
</file>

<file path=xl/calcChain.xml><?xml version="1.0" encoding="utf-8"?>
<calcChain xmlns="http://schemas.openxmlformats.org/spreadsheetml/2006/main">
  <c r="C6" i="5" l="1"/>
  <c r="C5" i="5"/>
  <c r="C4" i="5"/>
  <c r="C9" i="5" l="1"/>
  <c r="B13" i="3"/>
  <c r="C13" i="3"/>
  <c r="BK157" i="1"/>
  <c r="F19" i="3"/>
  <c r="B11" i="3" l="1"/>
  <c r="BM7" i="1"/>
  <c r="BM8" i="1"/>
  <c r="BM9" i="1"/>
  <c r="BM10" i="1"/>
  <c r="BM11" i="1"/>
  <c r="BM12" i="1"/>
  <c r="BM13" i="1"/>
  <c r="BM14" i="1"/>
  <c r="BM15" i="1"/>
  <c r="BM16" i="1"/>
  <c r="BM17" i="1"/>
  <c r="BM18" i="1"/>
  <c r="BM19" i="1"/>
  <c r="BM20" i="1"/>
  <c r="BM21" i="1"/>
  <c r="BM22" i="1"/>
  <c r="BM23" i="1"/>
  <c r="BM24" i="1"/>
  <c r="BM25" i="1"/>
  <c r="BM26" i="1"/>
  <c r="BM27" i="1"/>
  <c r="BM28" i="1"/>
  <c r="BM29" i="1"/>
  <c r="BM30" i="1"/>
  <c r="BM31" i="1"/>
  <c r="BM32" i="1"/>
  <c r="BM33" i="1"/>
  <c r="BM34" i="1"/>
  <c r="BM35" i="1"/>
  <c r="BM36" i="1"/>
  <c r="BM37" i="1"/>
  <c r="BM38" i="1"/>
  <c r="BM39" i="1"/>
  <c r="BM40" i="1"/>
  <c r="BM41" i="1"/>
  <c r="BM6" i="1"/>
  <c r="BL6" i="1"/>
  <c r="F6" i="1" l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6" i="1"/>
  <c r="AC7" i="1"/>
  <c r="AC8" i="1"/>
  <c r="AC9" i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42" i="1"/>
  <c r="AC43" i="1"/>
  <c r="AC44" i="1"/>
  <c r="AC45" i="1"/>
  <c r="AC46" i="1"/>
  <c r="AC47" i="1"/>
  <c r="AC48" i="1"/>
  <c r="AC49" i="1"/>
  <c r="AC50" i="1"/>
  <c r="AC51" i="1"/>
  <c r="AC52" i="1"/>
  <c r="AC53" i="1"/>
  <c r="AC54" i="1"/>
  <c r="AC55" i="1"/>
  <c r="AC56" i="1"/>
  <c r="AC57" i="1"/>
  <c r="AC58" i="1"/>
  <c r="AC59" i="1"/>
  <c r="AC60" i="1"/>
  <c r="AC61" i="1"/>
  <c r="AC62" i="1"/>
  <c r="AC63" i="1"/>
  <c r="AC64" i="1"/>
  <c r="AC65" i="1"/>
  <c r="AC66" i="1"/>
  <c r="AC67" i="1"/>
  <c r="AC68" i="1"/>
  <c r="AC69" i="1"/>
  <c r="AC70" i="1"/>
  <c r="AC71" i="1"/>
  <c r="AC72" i="1"/>
  <c r="AC73" i="1"/>
  <c r="AC74" i="1"/>
  <c r="AC75" i="1"/>
  <c r="AC76" i="1"/>
  <c r="AC77" i="1"/>
  <c r="AC78" i="1"/>
  <c r="AC79" i="1"/>
  <c r="AC80" i="1"/>
  <c r="AC81" i="1"/>
  <c r="AC82" i="1"/>
  <c r="AC83" i="1"/>
  <c r="AC84" i="1"/>
  <c r="AC85" i="1"/>
  <c r="AC86" i="1"/>
  <c r="AC87" i="1"/>
  <c r="AC88" i="1"/>
  <c r="AC89" i="1"/>
  <c r="AC90" i="1"/>
  <c r="AC91" i="1"/>
  <c r="AC92" i="1"/>
  <c r="AC93" i="1"/>
  <c r="AC94" i="1"/>
  <c r="AC95" i="1"/>
  <c r="AC96" i="1"/>
  <c r="AC97" i="1"/>
  <c r="AC98" i="1"/>
  <c r="AC99" i="1"/>
  <c r="AC100" i="1"/>
  <c r="AC101" i="1"/>
  <c r="AC102" i="1"/>
  <c r="AC103" i="1"/>
  <c r="AC104" i="1"/>
  <c r="AC105" i="1"/>
  <c r="AC106" i="1"/>
  <c r="AC107" i="1"/>
  <c r="AC108" i="1"/>
  <c r="AC109" i="1"/>
  <c r="AC110" i="1"/>
  <c r="AC111" i="1"/>
  <c r="AC112" i="1"/>
  <c r="AC113" i="1"/>
  <c r="AC114" i="1"/>
  <c r="AC115" i="1"/>
  <c r="AC116" i="1"/>
  <c r="AC117" i="1"/>
  <c r="AC118" i="1"/>
  <c r="AC119" i="1"/>
  <c r="AC120" i="1"/>
  <c r="AC121" i="1"/>
  <c r="AC122" i="1"/>
  <c r="AC123" i="1"/>
  <c r="AC124" i="1"/>
  <c r="AC125" i="1"/>
  <c r="AC126" i="1"/>
  <c r="AC127" i="1"/>
  <c r="AC128" i="1"/>
  <c r="AC129" i="1"/>
  <c r="AC130" i="1"/>
  <c r="AC131" i="1"/>
  <c r="AC132" i="1"/>
  <c r="AC133" i="1"/>
  <c r="AC134" i="1"/>
  <c r="AC135" i="1"/>
  <c r="AC136" i="1"/>
  <c r="AC137" i="1"/>
  <c r="AC138" i="1"/>
  <c r="AC139" i="1"/>
  <c r="AC140" i="1"/>
  <c r="AC141" i="1"/>
  <c r="AC142" i="1"/>
  <c r="AC143" i="1"/>
  <c r="AC144" i="1"/>
  <c r="AC145" i="1"/>
  <c r="AC146" i="1"/>
  <c r="AC147" i="1"/>
  <c r="AC148" i="1"/>
  <c r="AC149" i="1"/>
  <c r="AC150" i="1"/>
  <c r="AC151" i="1"/>
  <c r="AC152" i="1"/>
  <c r="AC153" i="1"/>
  <c r="AC154" i="1"/>
  <c r="AC155" i="1"/>
  <c r="AC6" i="1"/>
  <c r="AH7" i="1"/>
  <c r="AH8" i="1"/>
  <c r="AH9" i="1"/>
  <c r="AH10" i="1"/>
  <c r="AH11" i="1"/>
  <c r="AH12" i="1"/>
  <c r="AH13" i="1"/>
  <c r="AH14" i="1"/>
  <c r="AH15" i="1"/>
  <c r="AH16" i="1"/>
  <c r="AH17" i="1"/>
  <c r="AH18" i="1"/>
  <c r="AH19" i="1"/>
  <c r="AH20" i="1"/>
  <c r="AH21" i="1"/>
  <c r="AH22" i="1"/>
  <c r="AH23" i="1"/>
  <c r="AH24" i="1"/>
  <c r="AH25" i="1"/>
  <c r="AH26" i="1"/>
  <c r="AH27" i="1"/>
  <c r="AH28" i="1"/>
  <c r="AH29" i="1"/>
  <c r="AH30" i="1"/>
  <c r="AH31" i="1"/>
  <c r="AH32" i="1"/>
  <c r="AH33" i="1"/>
  <c r="AH34" i="1"/>
  <c r="AH35" i="1"/>
  <c r="AH36" i="1"/>
  <c r="AH37" i="1"/>
  <c r="AH38" i="1"/>
  <c r="AH39" i="1"/>
  <c r="AH40" i="1"/>
  <c r="AH41" i="1"/>
  <c r="AH42" i="1"/>
  <c r="AH43" i="1"/>
  <c r="AH44" i="1"/>
  <c r="AH45" i="1"/>
  <c r="AH46" i="1"/>
  <c r="AH47" i="1"/>
  <c r="AH48" i="1"/>
  <c r="AH49" i="1"/>
  <c r="AH50" i="1"/>
  <c r="AH51" i="1"/>
  <c r="AH52" i="1"/>
  <c r="AH53" i="1"/>
  <c r="AH54" i="1"/>
  <c r="AH55" i="1"/>
  <c r="AH56" i="1"/>
  <c r="AH57" i="1"/>
  <c r="AH58" i="1"/>
  <c r="AH59" i="1"/>
  <c r="AH60" i="1"/>
  <c r="AH61" i="1"/>
  <c r="AH62" i="1"/>
  <c r="AH63" i="1"/>
  <c r="AH64" i="1"/>
  <c r="AH65" i="1"/>
  <c r="AH66" i="1"/>
  <c r="AH67" i="1"/>
  <c r="AH68" i="1"/>
  <c r="AH69" i="1"/>
  <c r="AH70" i="1"/>
  <c r="AH71" i="1"/>
  <c r="AH72" i="1"/>
  <c r="AH73" i="1"/>
  <c r="AH74" i="1"/>
  <c r="AH75" i="1"/>
  <c r="AH76" i="1"/>
  <c r="AH77" i="1"/>
  <c r="AH78" i="1"/>
  <c r="AH79" i="1"/>
  <c r="AH80" i="1"/>
  <c r="AH81" i="1"/>
  <c r="AH82" i="1"/>
  <c r="AH83" i="1"/>
  <c r="AH84" i="1"/>
  <c r="AH85" i="1"/>
  <c r="AH86" i="1"/>
  <c r="AH87" i="1"/>
  <c r="AH88" i="1"/>
  <c r="AH89" i="1"/>
  <c r="AH90" i="1"/>
  <c r="AH91" i="1"/>
  <c r="AH92" i="1"/>
  <c r="AH93" i="1"/>
  <c r="AH94" i="1"/>
  <c r="AH95" i="1"/>
  <c r="AH96" i="1"/>
  <c r="AH97" i="1"/>
  <c r="AH98" i="1"/>
  <c r="AH99" i="1"/>
  <c r="AH100" i="1"/>
  <c r="AH101" i="1"/>
  <c r="AH102" i="1"/>
  <c r="AH103" i="1"/>
  <c r="AH104" i="1"/>
  <c r="AH105" i="1"/>
  <c r="AH106" i="1"/>
  <c r="AH107" i="1"/>
  <c r="AH108" i="1"/>
  <c r="AH109" i="1"/>
  <c r="AH110" i="1"/>
  <c r="AH111" i="1"/>
  <c r="AH112" i="1"/>
  <c r="AH113" i="1"/>
  <c r="AH114" i="1"/>
  <c r="AH115" i="1"/>
  <c r="AH116" i="1"/>
  <c r="AH117" i="1"/>
  <c r="AH118" i="1"/>
  <c r="AH119" i="1"/>
  <c r="AH120" i="1"/>
  <c r="AH121" i="1"/>
  <c r="AH122" i="1"/>
  <c r="AH123" i="1"/>
  <c r="AH124" i="1"/>
  <c r="AH125" i="1"/>
  <c r="AH126" i="1"/>
  <c r="AH127" i="1"/>
  <c r="AH128" i="1"/>
  <c r="AH129" i="1"/>
  <c r="AH130" i="1"/>
  <c r="AH131" i="1"/>
  <c r="AH132" i="1"/>
  <c r="AH133" i="1"/>
  <c r="AH134" i="1"/>
  <c r="AH135" i="1"/>
  <c r="AH136" i="1"/>
  <c r="AH137" i="1"/>
  <c r="AH138" i="1"/>
  <c r="AH139" i="1"/>
  <c r="AH140" i="1"/>
  <c r="AH141" i="1"/>
  <c r="AH142" i="1"/>
  <c r="AH143" i="1"/>
  <c r="AH144" i="1"/>
  <c r="AH145" i="1"/>
  <c r="AH146" i="1"/>
  <c r="AH147" i="1"/>
  <c r="AH148" i="1"/>
  <c r="AH149" i="1"/>
  <c r="AH150" i="1"/>
  <c r="AH151" i="1"/>
  <c r="AH152" i="1"/>
  <c r="AH153" i="1"/>
  <c r="AH154" i="1"/>
  <c r="AH155" i="1"/>
  <c r="AH6" i="1"/>
  <c r="AR7" i="1"/>
  <c r="BK7" i="1" s="1"/>
  <c r="AR9" i="1"/>
  <c r="BK9" i="1" s="1"/>
  <c r="AR11" i="1"/>
  <c r="BK11" i="1" s="1"/>
  <c r="AR13" i="1"/>
  <c r="BK13" i="1" s="1"/>
  <c r="AR15" i="1"/>
  <c r="BK15" i="1" s="1"/>
  <c r="AR17" i="1"/>
  <c r="BK17" i="1" s="1"/>
  <c r="AR19" i="1"/>
  <c r="AR21" i="1"/>
  <c r="BK21" i="1" s="1"/>
  <c r="AR23" i="1"/>
  <c r="BK23" i="1" s="1"/>
  <c r="AR25" i="1"/>
  <c r="BK25" i="1" s="1"/>
  <c r="AR27" i="1"/>
  <c r="BK27" i="1" s="1"/>
  <c r="AR29" i="1"/>
  <c r="BK29" i="1" s="1"/>
  <c r="AR31" i="1"/>
  <c r="AR33" i="1"/>
  <c r="AR35" i="1"/>
  <c r="AR37" i="1"/>
  <c r="AR39" i="1"/>
  <c r="AR41" i="1"/>
  <c r="AR43" i="1"/>
  <c r="AR45" i="1"/>
  <c r="AR47" i="1"/>
  <c r="AR49" i="1"/>
  <c r="AR51" i="1"/>
  <c r="AR53" i="1"/>
  <c r="AR55" i="1"/>
  <c r="AR57" i="1"/>
  <c r="AR59" i="1"/>
  <c r="AR61" i="1"/>
  <c r="BK61" i="1" s="1"/>
  <c r="AR63" i="1"/>
  <c r="AR65" i="1"/>
  <c r="AR67" i="1"/>
  <c r="AR69" i="1"/>
  <c r="BK69" i="1" s="1"/>
  <c r="AR71" i="1"/>
  <c r="AR73" i="1"/>
  <c r="AR75" i="1"/>
  <c r="AR77" i="1"/>
  <c r="AR79" i="1"/>
  <c r="AR81" i="1"/>
  <c r="AR83" i="1"/>
  <c r="AR85" i="1"/>
  <c r="BK85" i="1" s="1"/>
  <c r="AR87" i="1"/>
  <c r="AR89" i="1"/>
  <c r="AR91" i="1"/>
  <c r="AR93" i="1"/>
  <c r="AR95" i="1"/>
  <c r="AR97" i="1"/>
  <c r="AR99" i="1"/>
  <c r="AR101" i="1"/>
  <c r="BK101" i="1" s="1"/>
  <c r="AR103" i="1"/>
  <c r="AR105" i="1"/>
  <c r="AR107" i="1"/>
  <c r="AR109" i="1"/>
  <c r="AR111" i="1"/>
  <c r="AR113" i="1"/>
  <c r="AR115" i="1"/>
  <c r="AR117" i="1"/>
  <c r="BK117" i="1" s="1"/>
  <c r="AR119" i="1"/>
  <c r="AR121" i="1"/>
  <c r="AR123" i="1"/>
  <c r="AR125" i="1"/>
  <c r="AR127" i="1"/>
  <c r="AR129" i="1"/>
  <c r="AR131" i="1"/>
  <c r="AR133" i="1"/>
  <c r="AR135" i="1"/>
  <c r="AR137" i="1"/>
  <c r="AR139" i="1"/>
  <c r="AR141" i="1"/>
  <c r="AR143" i="1"/>
  <c r="AR145" i="1"/>
  <c r="AR147" i="1"/>
  <c r="AR149" i="1"/>
  <c r="BK149" i="1" s="1"/>
  <c r="AR151" i="1"/>
  <c r="AR153" i="1"/>
  <c r="AR155" i="1"/>
  <c r="AS7" i="1"/>
  <c r="AS8" i="1"/>
  <c r="AS9" i="1"/>
  <c r="AS10" i="1"/>
  <c r="AS11" i="1"/>
  <c r="AS12" i="1"/>
  <c r="AS13" i="1"/>
  <c r="AS14" i="1"/>
  <c r="AS15" i="1"/>
  <c r="AS16" i="1"/>
  <c r="AS17" i="1"/>
  <c r="AS18" i="1"/>
  <c r="AS19" i="1"/>
  <c r="AS20" i="1"/>
  <c r="AS21" i="1"/>
  <c r="AS22" i="1"/>
  <c r="AS23" i="1"/>
  <c r="AS24" i="1"/>
  <c r="AS25" i="1"/>
  <c r="AS26" i="1"/>
  <c r="AS27" i="1"/>
  <c r="AS28" i="1"/>
  <c r="AS29" i="1"/>
  <c r="AS30" i="1"/>
  <c r="AS31" i="1"/>
  <c r="AS32" i="1"/>
  <c r="AS33" i="1"/>
  <c r="AS34" i="1"/>
  <c r="AS35" i="1"/>
  <c r="AS36" i="1"/>
  <c r="AS37" i="1"/>
  <c r="AS38" i="1"/>
  <c r="AS39" i="1"/>
  <c r="AS40" i="1"/>
  <c r="AS41" i="1"/>
  <c r="AS42" i="1"/>
  <c r="AS43" i="1"/>
  <c r="AS44" i="1"/>
  <c r="AS45" i="1"/>
  <c r="AS46" i="1"/>
  <c r="AS47" i="1"/>
  <c r="AS48" i="1"/>
  <c r="AS49" i="1"/>
  <c r="AS50" i="1"/>
  <c r="AS51" i="1"/>
  <c r="AS52" i="1"/>
  <c r="AS53" i="1"/>
  <c r="AS54" i="1"/>
  <c r="AS55" i="1"/>
  <c r="AS56" i="1"/>
  <c r="AS57" i="1"/>
  <c r="AS58" i="1"/>
  <c r="AS59" i="1"/>
  <c r="AS60" i="1"/>
  <c r="AS61" i="1"/>
  <c r="AS62" i="1"/>
  <c r="AS63" i="1"/>
  <c r="AS64" i="1"/>
  <c r="AS65" i="1"/>
  <c r="AS66" i="1"/>
  <c r="AS67" i="1"/>
  <c r="AS68" i="1"/>
  <c r="AS69" i="1"/>
  <c r="AS70" i="1"/>
  <c r="AS71" i="1"/>
  <c r="AS72" i="1"/>
  <c r="AS73" i="1"/>
  <c r="AS74" i="1"/>
  <c r="AS75" i="1"/>
  <c r="AS76" i="1"/>
  <c r="AS77" i="1"/>
  <c r="AS78" i="1"/>
  <c r="AS79" i="1"/>
  <c r="AS80" i="1"/>
  <c r="AS81" i="1"/>
  <c r="AS82" i="1"/>
  <c r="AS83" i="1"/>
  <c r="AS84" i="1"/>
  <c r="AS85" i="1"/>
  <c r="AS86" i="1"/>
  <c r="AS87" i="1"/>
  <c r="AS88" i="1"/>
  <c r="AS89" i="1"/>
  <c r="AS90" i="1"/>
  <c r="AS91" i="1"/>
  <c r="AS92" i="1"/>
  <c r="AS93" i="1"/>
  <c r="AS94" i="1"/>
  <c r="AS95" i="1"/>
  <c r="AS96" i="1"/>
  <c r="AS97" i="1"/>
  <c r="AS98" i="1"/>
  <c r="AS99" i="1"/>
  <c r="AS100" i="1"/>
  <c r="AS101" i="1"/>
  <c r="AS102" i="1"/>
  <c r="AS103" i="1"/>
  <c r="AS104" i="1"/>
  <c r="AS105" i="1"/>
  <c r="AS106" i="1"/>
  <c r="AS107" i="1"/>
  <c r="AS108" i="1"/>
  <c r="AS109" i="1"/>
  <c r="AS110" i="1"/>
  <c r="AS111" i="1"/>
  <c r="AS112" i="1"/>
  <c r="AS113" i="1"/>
  <c r="AS114" i="1"/>
  <c r="AS115" i="1"/>
  <c r="AS116" i="1"/>
  <c r="AS117" i="1"/>
  <c r="AS118" i="1"/>
  <c r="AS119" i="1"/>
  <c r="AS120" i="1"/>
  <c r="AS121" i="1"/>
  <c r="AS122" i="1"/>
  <c r="AS123" i="1"/>
  <c r="AS124" i="1"/>
  <c r="AS125" i="1"/>
  <c r="AS126" i="1"/>
  <c r="AS127" i="1"/>
  <c r="AS128" i="1"/>
  <c r="AS129" i="1"/>
  <c r="AS130" i="1"/>
  <c r="AS131" i="1"/>
  <c r="AS132" i="1"/>
  <c r="AS133" i="1"/>
  <c r="AS134" i="1"/>
  <c r="AS135" i="1"/>
  <c r="AS136" i="1"/>
  <c r="AS137" i="1"/>
  <c r="AS138" i="1"/>
  <c r="AS139" i="1"/>
  <c r="AS140" i="1"/>
  <c r="AS141" i="1"/>
  <c r="AS142" i="1"/>
  <c r="AS143" i="1"/>
  <c r="AS144" i="1"/>
  <c r="AS145" i="1"/>
  <c r="AS146" i="1"/>
  <c r="AS147" i="1"/>
  <c r="AS148" i="1"/>
  <c r="AS149" i="1"/>
  <c r="AS150" i="1"/>
  <c r="AS151" i="1"/>
  <c r="AS152" i="1"/>
  <c r="AS153" i="1"/>
  <c r="AS154" i="1"/>
  <c r="AS155" i="1"/>
  <c r="AS6" i="1"/>
  <c r="BJ6" i="1" s="1"/>
  <c r="AZ7" i="1"/>
  <c r="AZ8" i="1"/>
  <c r="AZ9" i="1"/>
  <c r="AZ10" i="1"/>
  <c r="AZ11" i="1"/>
  <c r="AZ12" i="1"/>
  <c r="AZ13" i="1"/>
  <c r="AZ14" i="1"/>
  <c r="AZ15" i="1"/>
  <c r="AZ16" i="1"/>
  <c r="AZ17" i="1"/>
  <c r="AZ18" i="1"/>
  <c r="AZ19" i="1"/>
  <c r="AZ20" i="1"/>
  <c r="AZ21" i="1"/>
  <c r="AZ22" i="1"/>
  <c r="AZ23" i="1"/>
  <c r="AZ24" i="1"/>
  <c r="AZ25" i="1"/>
  <c r="AZ26" i="1"/>
  <c r="AZ27" i="1"/>
  <c r="AZ28" i="1"/>
  <c r="AZ29" i="1"/>
  <c r="AZ30" i="1"/>
  <c r="AZ31" i="1"/>
  <c r="AZ32" i="1"/>
  <c r="AZ33" i="1"/>
  <c r="AZ34" i="1"/>
  <c r="AZ35" i="1"/>
  <c r="AZ36" i="1"/>
  <c r="AZ37" i="1"/>
  <c r="AZ38" i="1"/>
  <c r="AZ39" i="1"/>
  <c r="AZ40" i="1"/>
  <c r="AZ41" i="1"/>
  <c r="AZ42" i="1"/>
  <c r="AZ43" i="1"/>
  <c r="AZ44" i="1"/>
  <c r="AZ45" i="1"/>
  <c r="AZ46" i="1"/>
  <c r="AZ47" i="1"/>
  <c r="AZ48" i="1"/>
  <c r="AZ49" i="1"/>
  <c r="AZ50" i="1"/>
  <c r="AZ51" i="1"/>
  <c r="AZ52" i="1"/>
  <c r="AZ53" i="1"/>
  <c r="AZ54" i="1"/>
  <c r="AZ55" i="1"/>
  <c r="AZ56" i="1"/>
  <c r="AZ57" i="1"/>
  <c r="AZ58" i="1"/>
  <c r="AZ59" i="1"/>
  <c r="AZ60" i="1"/>
  <c r="AZ61" i="1"/>
  <c r="AZ62" i="1"/>
  <c r="AZ63" i="1"/>
  <c r="AZ64" i="1"/>
  <c r="AZ65" i="1"/>
  <c r="AZ66" i="1"/>
  <c r="AZ67" i="1"/>
  <c r="AZ68" i="1"/>
  <c r="AZ69" i="1"/>
  <c r="AZ70" i="1"/>
  <c r="AZ71" i="1"/>
  <c r="AZ72" i="1"/>
  <c r="AZ73" i="1"/>
  <c r="AZ74" i="1"/>
  <c r="AZ75" i="1"/>
  <c r="AZ76" i="1"/>
  <c r="AZ77" i="1"/>
  <c r="AZ78" i="1"/>
  <c r="AZ79" i="1"/>
  <c r="AZ80" i="1"/>
  <c r="AZ81" i="1"/>
  <c r="AZ82" i="1"/>
  <c r="AZ83" i="1"/>
  <c r="AZ84" i="1"/>
  <c r="AZ85" i="1"/>
  <c r="AZ86" i="1"/>
  <c r="AZ87" i="1"/>
  <c r="AZ88" i="1"/>
  <c r="AZ89" i="1"/>
  <c r="AZ90" i="1"/>
  <c r="AZ91" i="1"/>
  <c r="AZ92" i="1"/>
  <c r="AZ93" i="1"/>
  <c r="AZ94" i="1"/>
  <c r="AZ95" i="1"/>
  <c r="AZ96" i="1"/>
  <c r="AZ97" i="1"/>
  <c r="AZ98" i="1"/>
  <c r="AZ99" i="1"/>
  <c r="AZ100" i="1"/>
  <c r="AZ101" i="1"/>
  <c r="AZ102" i="1"/>
  <c r="AZ103" i="1"/>
  <c r="AZ104" i="1"/>
  <c r="AZ105" i="1"/>
  <c r="AZ106" i="1"/>
  <c r="AZ107" i="1"/>
  <c r="AZ108" i="1"/>
  <c r="AZ109" i="1"/>
  <c r="AZ110" i="1"/>
  <c r="AZ111" i="1"/>
  <c r="AZ112" i="1"/>
  <c r="AZ113" i="1"/>
  <c r="AZ114" i="1"/>
  <c r="AZ115" i="1"/>
  <c r="AZ116" i="1"/>
  <c r="AZ117" i="1"/>
  <c r="AZ118" i="1"/>
  <c r="AZ119" i="1"/>
  <c r="AZ120" i="1"/>
  <c r="AZ121" i="1"/>
  <c r="AZ122" i="1"/>
  <c r="AZ123" i="1"/>
  <c r="AZ124" i="1"/>
  <c r="AZ125" i="1"/>
  <c r="AZ126" i="1"/>
  <c r="AZ127" i="1"/>
  <c r="AZ128" i="1"/>
  <c r="AZ129" i="1"/>
  <c r="AZ130" i="1"/>
  <c r="AZ131" i="1"/>
  <c r="AZ132" i="1"/>
  <c r="AZ133" i="1"/>
  <c r="AZ134" i="1"/>
  <c r="AZ135" i="1"/>
  <c r="AZ136" i="1"/>
  <c r="AZ137" i="1"/>
  <c r="AZ138" i="1"/>
  <c r="AZ139" i="1"/>
  <c r="AZ140" i="1"/>
  <c r="AZ141" i="1"/>
  <c r="AZ142" i="1"/>
  <c r="AZ143" i="1"/>
  <c r="AZ144" i="1"/>
  <c r="AZ145" i="1"/>
  <c r="AZ146" i="1"/>
  <c r="AZ147" i="1"/>
  <c r="AZ148" i="1"/>
  <c r="AZ149" i="1"/>
  <c r="AZ150" i="1"/>
  <c r="AZ151" i="1"/>
  <c r="AZ152" i="1"/>
  <c r="AZ153" i="1"/>
  <c r="AZ154" i="1"/>
  <c r="AZ155" i="1"/>
  <c r="AZ6" i="1"/>
  <c r="BJ7" i="1"/>
  <c r="BJ9" i="1"/>
  <c r="BJ11" i="1"/>
  <c r="BJ13" i="1"/>
  <c r="BJ15" i="1"/>
  <c r="BJ17" i="1"/>
  <c r="BJ19" i="1"/>
  <c r="BJ21" i="1"/>
  <c r="BJ23" i="1"/>
  <c r="BJ25" i="1"/>
  <c r="BJ27" i="1"/>
  <c r="BJ29" i="1"/>
  <c r="BJ31" i="1"/>
  <c r="BJ33" i="1"/>
  <c r="BJ35" i="1"/>
  <c r="BJ37" i="1"/>
  <c r="BJ39" i="1"/>
  <c r="BJ41" i="1"/>
  <c r="BJ43" i="1"/>
  <c r="BJ45" i="1"/>
  <c r="BJ47" i="1"/>
  <c r="BJ49" i="1"/>
  <c r="BJ51" i="1"/>
  <c r="BJ53" i="1"/>
  <c r="BJ55" i="1"/>
  <c r="BJ57" i="1"/>
  <c r="BJ59" i="1"/>
  <c r="BJ61" i="1"/>
  <c r="BJ63" i="1"/>
  <c r="BJ65" i="1"/>
  <c r="BJ67" i="1"/>
  <c r="BJ69" i="1"/>
  <c r="BJ71" i="1"/>
  <c r="BJ73" i="1"/>
  <c r="BJ75" i="1"/>
  <c r="BJ77" i="1"/>
  <c r="BJ79" i="1"/>
  <c r="BJ81" i="1"/>
  <c r="BJ83" i="1"/>
  <c r="BJ85" i="1"/>
  <c r="BJ87" i="1"/>
  <c r="BJ89" i="1"/>
  <c r="BJ91" i="1"/>
  <c r="BJ93" i="1"/>
  <c r="BJ95" i="1"/>
  <c r="BJ97" i="1"/>
  <c r="BJ99" i="1"/>
  <c r="BJ101" i="1"/>
  <c r="BJ103" i="1"/>
  <c r="BJ105" i="1"/>
  <c r="BJ107" i="1"/>
  <c r="BJ109" i="1"/>
  <c r="BJ111" i="1"/>
  <c r="BJ113" i="1"/>
  <c r="BJ115" i="1"/>
  <c r="BJ117" i="1"/>
  <c r="BJ119" i="1"/>
  <c r="BJ121" i="1"/>
  <c r="BJ123" i="1"/>
  <c r="BJ125" i="1"/>
  <c r="BJ127" i="1"/>
  <c r="BJ129" i="1"/>
  <c r="BJ131" i="1"/>
  <c r="BJ133" i="1"/>
  <c r="BJ135" i="1"/>
  <c r="BJ137" i="1"/>
  <c r="BJ139" i="1"/>
  <c r="BJ141" i="1"/>
  <c r="BJ143" i="1"/>
  <c r="BJ145" i="1"/>
  <c r="BJ147" i="1"/>
  <c r="BJ149" i="1"/>
  <c r="BJ151" i="1"/>
  <c r="BJ153" i="1"/>
  <c r="BJ155" i="1"/>
  <c r="BK19" i="1"/>
  <c r="BK133" i="1"/>
  <c r="AR6" i="1" l="1"/>
  <c r="BK155" i="1"/>
  <c r="BK151" i="1"/>
  <c r="BK147" i="1"/>
  <c r="BK143" i="1"/>
  <c r="BK139" i="1"/>
  <c r="BK135" i="1"/>
  <c r="BK131" i="1"/>
  <c r="BK127" i="1"/>
  <c r="BK123" i="1"/>
  <c r="BK119" i="1"/>
  <c r="BK115" i="1"/>
  <c r="BK111" i="1"/>
  <c r="BK107" i="1"/>
  <c r="BK103" i="1"/>
  <c r="BK99" i="1"/>
  <c r="BK95" i="1"/>
  <c r="BK91" i="1"/>
  <c r="BK87" i="1"/>
  <c r="BK83" i="1"/>
  <c r="BK79" i="1"/>
  <c r="BK75" i="1"/>
  <c r="BK71" i="1"/>
  <c r="BK67" i="1"/>
  <c r="BK63" i="1"/>
  <c r="BK59" i="1"/>
  <c r="BK55" i="1"/>
  <c r="BK51" i="1"/>
  <c r="BK47" i="1"/>
  <c r="BK43" i="1"/>
  <c r="BK39" i="1"/>
  <c r="BK35" i="1"/>
  <c r="BK31" i="1"/>
  <c r="BK153" i="1"/>
  <c r="BK145" i="1"/>
  <c r="BK141" i="1"/>
  <c r="BK137" i="1"/>
  <c r="BK129" i="1"/>
  <c r="BK125" i="1"/>
  <c r="BK121" i="1"/>
  <c r="BK113" i="1"/>
  <c r="BK109" i="1"/>
  <c r="BK105" i="1"/>
  <c r="BK97" i="1"/>
  <c r="BK93" i="1"/>
  <c r="BK89" i="1"/>
  <c r="BK6" i="1"/>
  <c r="AR154" i="1"/>
  <c r="AR152" i="1"/>
  <c r="AR150" i="1"/>
  <c r="AR148" i="1"/>
  <c r="AR146" i="1"/>
  <c r="AR144" i="1"/>
  <c r="AR142" i="1"/>
  <c r="AR140" i="1"/>
  <c r="AR138" i="1"/>
  <c r="AR136" i="1"/>
  <c r="AR134" i="1"/>
  <c r="AR132" i="1"/>
  <c r="AR130" i="1"/>
  <c r="AR128" i="1"/>
  <c r="AR126" i="1"/>
  <c r="AR124" i="1"/>
  <c r="AR122" i="1"/>
  <c r="AR120" i="1"/>
  <c r="AR118" i="1"/>
  <c r="AR116" i="1"/>
  <c r="AR114" i="1"/>
  <c r="AR112" i="1"/>
  <c r="AR110" i="1"/>
  <c r="AR108" i="1"/>
  <c r="AR106" i="1"/>
  <c r="AR104" i="1"/>
  <c r="AR102" i="1"/>
  <c r="AR100" i="1"/>
  <c r="AR98" i="1"/>
  <c r="AR96" i="1"/>
  <c r="AR94" i="1"/>
  <c r="AR92" i="1"/>
  <c r="AR90" i="1"/>
  <c r="AR88" i="1"/>
  <c r="AR86" i="1"/>
  <c r="AR84" i="1"/>
  <c r="AR82" i="1"/>
  <c r="AR80" i="1"/>
  <c r="AR78" i="1"/>
  <c r="AR76" i="1"/>
  <c r="AR74" i="1"/>
  <c r="AR72" i="1"/>
  <c r="AR70" i="1"/>
  <c r="AR68" i="1"/>
  <c r="AR66" i="1"/>
  <c r="AR64" i="1"/>
  <c r="AR62" i="1"/>
  <c r="AR60" i="1"/>
  <c r="AR58" i="1"/>
  <c r="AR56" i="1"/>
  <c r="AR54" i="1"/>
  <c r="AR52" i="1"/>
  <c r="AR50" i="1"/>
  <c r="AR48" i="1"/>
  <c r="AR46" i="1"/>
  <c r="AR44" i="1"/>
  <c r="AR42" i="1"/>
  <c r="AR40" i="1"/>
  <c r="AR38" i="1"/>
  <c r="AR36" i="1"/>
  <c r="AR34" i="1"/>
  <c r="AR32" i="1"/>
  <c r="AR30" i="1"/>
  <c r="AR28" i="1"/>
  <c r="AR26" i="1"/>
  <c r="AR24" i="1"/>
  <c r="AR22" i="1"/>
  <c r="AR20" i="1"/>
  <c r="AR18" i="1"/>
  <c r="AR16" i="1"/>
  <c r="AR14" i="1"/>
  <c r="AR12" i="1"/>
  <c r="AR10" i="1"/>
  <c r="AR8" i="1"/>
  <c r="BK81" i="1"/>
  <c r="BK77" i="1"/>
  <c r="BK73" i="1"/>
  <c r="BK65" i="1"/>
  <c r="BK57" i="1"/>
  <c r="BK53" i="1"/>
  <c r="BK49" i="1"/>
  <c r="BK45" i="1"/>
  <c r="BK41" i="1"/>
  <c r="BK37" i="1"/>
  <c r="BK33" i="1"/>
  <c r="BJ154" i="1"/>
  <c r="BJ152" i="1"/>
  <c r="BJ150" i="1"/>
  <c r="BJ148" i="1"/>
  <c r="BJ146" i="1"/>
  <c r="BJ144" i="1"/>
  <c r="BJ142" i="1"/>
  <c r="BJ140" i="1"/>
  <c r="BJ138" i="1"/>
  <c r="BJ136" i="1"/>
  <c r="BJ134" i="1"/>
  <c r="BJ132" i="1"/>
  <c r="BJ130" i="1"/>
  <c r="BJ128" i="1"/>
  <c r="BJ126" i="1"/>
  <c r="BJ124" i="1"/>
  <c r="BJ122" i="1"/>
  <c r="BJ120" i="1"/>
  <c r="BJ118" i="1"/>
  <c r="BJ116" i="1"/>
  <c r="BJ114" i="1"/>
  <c r="BJ112" i="1"/>
  <c r="BJ110" i="1"/>
  <c r="BJ108" i="1"/>
  <c r="BJ106" i="1"/>
  <c r="BJ104" i="1"/>
  <c r="BJ102" i="1"/>
  <c r="BJ100" i="1"/>
  <c r="BJ98" i="1"/>
  <c r="BJ96" i="1"/>
  <c r="BJ94" i="1"/>
  <c r="BJ92" i="1"/>
  <c r="BJ90" i="1"/>
  <c r="BJ88" i="1"/>
  <c r="BJ86" i="1"/>
  <c r="BJ84" i="1"/>
  <c r="BJ82" i="1"/>
  <c r="BJ80" i="1"/>
  <c r="BJ78" i="1"/>
  <c r="BJ76" i="1"/>
  <c r="BJ74" i="1"/>
  <c r="BJ72" i="1"/>
  <c r="BJ70" i="1"/>
  <c r="BJ68" i="1"/>
  <c r="BJ66" i="1"/>
  <c r="BJ64" i="1"/>
  <c r="BJ62" i="1"/>
  <c r="BJ60" i="1"/>
  <c r="BJ58" i="1"/>
  <c r="BJ56" i="1"/>
  <c r="BJ54" i="1"/>
  <c r="BJ52" i="1"/>
  <c r="BJ50" i="1"/>
  <c r="BJ48" i="1"/>
  <c r="BJ46" i="1"/>
  <c r="BJ44" i="1"/>
  <c r="BJ42" i="1"/>
  <c r="BJ40" i="1"/>
  <c r="BJ38" i="1"/>
  <c r="BJ36" i="1"/>
  <c r="BJ34" i="1"/>
  <c r="BJ32" i="1"/>
  <c r="BJ30" i="1"/>
  <c r="BJ28" i="1"/>
  <c r="BJ26" i="1"/>
  <c r="BJ24" i="1"/>
  <c r="BJ22" i="1"/>
  <c r="BJ20" i="1"/>
  <c r="BJ18" i="1"/>
  <c r="BJ16" i="1"/>
  <c r="BJ14" i="1"/>
  <c r="BJ12" i="1"/>
  <c r="BJ10" i="1"/>
  <c r="BJ8" i="1"/>
  <c r="BK8" i="1" l="1"/>
  <c r="BK12" i="1"/>
  <c r="BK16" i="1"/>
  <c r="BK20" i="1"/>
  <c r="BK24" i="1"/>
  <c r="BK28" i="1"/>
  <c r="BK32" i="1"/>
  <c r="BK36" i="1"/>
  <c r="BK40" i="1"/>
  <c r="BK44" i="1"/>
  <c r="BK48" i="1"/>
  <c r="BK52" i="1"/>
  <c r="BK56" i="1"/>
  <c r="BK60" i="1"/>
  <c r="BK64" i="1"/>
  <c r="BK68" i="1"/>
  <c r="BK72" i="1"/>
  <c r="BK76" i="1"/>
  <c r="BK80" i="1"/>
  <c r="BK84" i="1"/>
  <c r="BK88" i="1"/>
  <c r="BK92" i="1"/>
  <c r="BK96" i="1"/>
  <c r="BK100" i="1"/>
  <c r="BK104" i="1"/>
  <c r="BK108" i="1"/>
  <c r="BK112" i="1"/>
  <c r="BK116" i="1"/>
  <c r="BK120" i="1"/>
  <c r="BK124" i="1"/>
  <c r="BK128" i="1"/>
  <c r="BK132" i="1"/>
  <c r="BK136" i="1"/>
  <c r="BK140" i="1"/>
  <c r="BK144" i="1"/>
  <c r="BK148" i="1"/>
  <c r="BK152" i="1"/>
  <c r="BK10" i="1"/>
  <c r="BK14" i="1"/>
  <c r="BK18" i="1"/>
  <c r="BK22" i="1"/>
  <c r="BK26" i="1"/>
  <c r="BK30" i="1"/>
  <c r="BK34" i="1"/>
  <c r="BK38" i="1"/>
  <c r="BK42" i="1"/>
  <c r="BK46" i="1"/>
  <c r="BK50" i="1"/>
  <c r="BK54" i="1"/>
  <c r="BK58" i="1"/>
  <c r="BK62" i="1"/>
  <c r="BK66" i="1"/>
  <c r="BK70" i="1"/>
  <c r="BK74" i="1"/>
  <c r="BK78" i="1"/>
  <c r="BK82" i="1"/>
  <c r="BK86" i="1"/>
  <c r="BK90" i="1"/>
  <c r="BK94" i="1"/>
  <c r="BK98" i="1"/>
  <c r="BK102" i="1"/>
  <c r="BK106" i="1"/>
  <c r="BK110" i="1"/>
  <c r="BK114" i="1"/>
  <c r="BK118" i="1"/>
  <c r="BK122" i="1"/>
  <c r="BK126" i="1"/>
  <c r="BK130" i="1"/>
  <c r="BK134" i="1"/>
  <c r="BK138" i="1"/>
  <c r="BK142" i="1"/>
  <c r="BK146" i="1"/>
  <c r="BK150" i="1"/>
  <c r="BK154" i="1"/>
  <c r="BJ156" i="1"/>
  <c r="BK156" i="1" l="1"/>
  <c r="F7" i="1" l="1"/>
  <c r="F8" i="1"/>
  <c r="F156" i="1" s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D10" i="1"/>
  <c r="D11" i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9" i="1"/>
  <c r="D8" i="1"/>
  <c r="D7" i="1"/>
  <c r="D6" i="1"/>
  <c r="J11" i="7" l="1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10" i="7"/>
  <c r="J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8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10" i="7"/>
  <c r="H11" i="7"/>
  <c r="H12" i="7"/>
  <c r="H13" i="7"/>
  <c r="H14" i="7"/>
  <c r="H15" i="7"/>
  <c r="H16" i="7"/>
  <c r="H17" i="7"/>
  <c r="H18" i="7"/>
  <c r="H19" i="7"/>
  <c r="H20" i="7"/>
  <c r="H9" i="7"/>
  <c r="H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8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11" i="7"/>
  <c r="F10" i="7"/>
  <c r="F9" i="7"/>
  <c r="F8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9" i="7"/>
  <c r="G8" i="7"/>
  <c r="G5" i="7"/>
  <c r="G27" i="3"/>
  <c r="G28" i="3"/>
  <c r="BJ157" i="1"/>
  <c r="BO6" i="1" l="1"/>
  <c r="BL7" i="1" l="1"/>
  <c r="L8" i="7"/>
  <c r="B9" i="7"/>
  <c r="B10" i="7" s="1"/>
  <c r="B11" i="7" s="1"/>
  <c r="B12" i="7" s="1"/>
  <c r="B13" i="7" s="1"/>
  <c r="B14" i="7" s="1"/>
  <c r="B15" i="7" s="1"/>
  <c r="B16" i="7" s="1"/>
  <c r="B17" i="7" s="1"/>
  <c r="B18" i="7" s="1"/>
  <c r="B19" i="7" s="1"/>
  <c r="B20" i="7" s="1"/>
  <c r="B21" i="7" s="1"/>
  <c r="B22" i="7" s="1"/>
  <c r="B23" i="7" s="1"/>
  <c r="B24" i="7" s="1"/>
  <c r="B25" i="7" s="1"/>
  <c r="B26" i="7" s="1"/>
  <c r="B27" i="7" s="1"/>
  <c r="B28" i="7" s="1"/>
  <c r="B29" i="7" s="1"/>
  <c r="B30" i="7" s="1"/>
  <c r="B31" i="7" s="1"/>
  <c r="B32" i="7" s="1"/>
  <c r="B33" i="7" s="1"/>
  <c r="B34" i="7" s="1"/>
  <c r="B35" i="7" s="1"/>
  <c r="B36" i="7" s="1"/>
  <c r="B37" i="7" s="1"/>
  <c r="B38" i="7" s="1"/>
  <c r="B39" i="7" s="1"/>
  <c r="B40" i="7" s="1"/>
  <c r="B41" i="7" s="1"/>
  <c r="B42" i="7" s="1"/>
  <c r="B43" i="7" s="1"/>
  <c r="A9" i="7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C7" i="7"/>
  <c r="B10" i="5"/>
  <c r="B11" i="5" s="1"/>
  <c r="B12" i="5" s="1"/>
  <c r="B13" i="5" s="1"/>
  <c r="B14" i="5" s="1"/>
  <c r="B15" i="5" s="1"/>
  <c r="B16" i="5" s="1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B30" i="5" s="1"/>
  <c r="B31" i="5" s="1"/>
  <c r="B32" i="5" s="1"/>
  <c r="B33" i="5" s="1"/>
  <c r="B34" i="5" s="1"/>
  <c r="B35" i="5" s="1"/>
  <c r="B36" i="5" s="1"/>
  <c r="B37" i="5" s="1"/>
  <c r="B38" i="5" s="1"/>
  <c r="B39" i="5" s="1"/>
  <c r="B40" i="5" s="1"/>
  <c r="B41" i="5" s="1"/>
  <c r="B42" i="5" s="1"/>
  <c r="B43" i="5" s="1"/>
  <c r="B44" i="5" s="1"/>
  <c r="A9" i="5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H28" i="3" l="1"/>
  <c r="F28" i="3"/>
  <c r="G17" i="3"/>
  <c r="J17" i="3"/>
  <c r="I17" i="3"/>
  <c r="H17" i="3"/>
  <c r="A15" i="3"/>
  <c r="A14" i="3"/>
  <c r="A10" i="3"/>
  <c r="F27" i="3" l="1"/>
  <c r="H27" i="3"/>
  <c r="F26" i="3"/>
  <c r="H25" i="3" s="1"/>
  <c r="I28" i="3"/>
  <c r="F25" i="3"/>
  <c r="J28" i="3"/>
  <c r="A9" i="3"/>
  <c r="G25" i="3" l="1"/>
  <c r="H26" i="3"/>
  <c r="G26" i="3"/>
  <c r="G24" i="3"/>
  <c r="H24" i="3"/>
  <c r="F24" i="3"/>
  <c r="G157" i="1"/>
  <c r="G156" i="1"/>
  <c r="E157" i="1"/>
  <c r="E156" i="1"/>
  <c r="BI157" i="1"/>
  <c r="BI156" i="1"/>
  <c r="BF157" i="1"/>
  <c r="BG157" i="1"/>
  <c r="BH157" i="1"/>
  <c r="BF156" i="1"/>
  <c r="BG156" i="1"/>
  <c r="BH156" i="1"/>
  <c r="BE157" i="1"/>
  <c r="BE156" i="1"/>
  <c r="BC157" i="1"/>
  <c r="BD157" i="1"/>
  <c r="BC156" i="1"/>
  <c r="BD156" i="1"/>
  <c r="BB157" i="1"/>
  <c r="BB156" i="1"/>
  <c r="BA157" i="1"/>
  <c r="BA156" i="1"/>
  <c r="AZ156" i="1"/>
  <c r="AY157" i="1"/>
  <c r="AY156" i="1"/>
  <c r="AV157" i="1"/>
  <c r="AW157" i="1"/>
  <c r="AX157" i="1"/>
  <c r="AV156" i="1"/>
  <c r="AW156" i="1"/>
  <c r="AX156" i="1"/>
  <c r="AU157" i="1"/>
  <c r="AU156" i="1"/>
  <c r="AT157" i="1"/>
  <c r="AT156" i="1"/>
  <c r="AZ157" i="1" l="1"/>
  <c r="I26" i="3"/>
  <c r="I27" i="3"/>
  <c r="J26" i="3"/>
  <c r="J27" i="3"/>
  <c r="H23" i="3"/>
  <c r="J24" i="3" s="1"/>
  <c r="F23" i="3"/>
  <c r="G23" i="3"/>
  <c r="I24" i="3" s="1"/>
  <c r="I25" i="3"/>
  <c r="J25" i="3"/>
  <c r="AS157" i="1"/>
  <c r="AS156" i="1"/>
  <c r="AR157" i="1"/>
  <c r="AR156" i="1"/>
  <c r="AP157" i="1"/>
  <c r="AQ157" i="1"/>
  <c r="AP156" i="1"/>
  <c r="AQ156" i="1"/>
  <c r="AN157" i="1"/>
  <c r="AO157" i="1"/>
  <c r="AN156" i="1"/>
  <c r="AO156" i="1"/>
  <c r="AL157" i="1"/>
  <c r="AM157" i="1"/>
  <c r="AL156" i="1"/>
  <c r="AM156" i="1"/>
  <c r="AK157" i="1"/>
  <c r="AI157" i="1"/>
  <c r="AJ157" i="1"/>
  <c r="AH157" i="1"/>
  <c r="AG157" i="1"/>
  <c r="AF157" i="1"/>
  <c r="AC157" i="1"/>
  <c r="AD157" i="1"/>
  <c r="AE157" i="1"/>
  <c r="Y157" i="1"/>
  <c r="Z157" i="1"/>
  <c r="AA157" i="1"/>
  <c r="AB157" i="1"/>
  <c r="W157" i="1"/>
  <c r="X157" i="1"/>
  <c r="V157" i="1"/>
  <c r="AK156" i="1"/>
  <c r="AG156" i="1"/>
  <c r="AH156" i="1"/>
  <c r="AI156" i="1"/>
  <c r="AJ156" i="1"/>
  <c r="Z156" i="1"/>
  <c r="AA156" i="1"/>
  <c r="AB156" i="1"/>
  <c r="W156" i="1"/>
  <c r="X156" i="1"/>
  <c r="Y156" i="1"/>
  <c r="AD156" i="1"/>
  <c r="AE156" i="1"/>
  <c r="AF156" i="1"/>
  <c r="AC156" i="1"/>
  <c r="V156" i="1"/>
  <c r="G22" i="3" l="1"/>
  <c r="H22" i="3"/>
  <c r="J23" i="3" s="1"/>
  <c r="F22" i="3"/>
  <c r="U157" i="1"/>
  <c r="I23" i="3"/>
  <c r="U156" i="1"/>
  <c r="T157" i="1"/>
  <c r="T156" i="1"/>
  <c r="S157" i="1"/>
  <c r="S156" i="1"/>
  <c r="R157" i="1"/>
  <c r="R156" i="1"/>
  <c r="Q157" i="1"/>
  <c r="Q156" i="1"/>
  <c r="P157" i="1"/>
  <c r="P156" i="1"/>
  <c r="O157" i="1"/>
  <c r="O156" i="1"/>
  <c r="N157" i="1"/>
  <c r="M157" i="1" s="1"/>
  <c r="N156" i="1"/>
  <c r="M156" i="1"/>
  <c r="H21" i="3" l="1"/>
  <c r="F21" i="3"/>
  <c r="G21" i="3"/>
  <c r="L157" i="1"/>
  <c r="L156" i="1"/>
  <c r="K157" i="1"/>
  <c r="K156" i="1"/>
  <c r="J156" i="1"/>
  <c r="J157" i="1"/>
  <c r="I157" i="1"/>
  <c r="I156" i="1"/>
  <c r="H157" i="1"/>
  <c r="F157" i="1" l="1"/>
  <c r="I22" i="3"/>
  <c r="G20" i="3"/>
  <c r="H20" i="3"/>
  <c r="J21" i="3" s="1"/>
  <c r="F20" i="3"/>
  <c r="J22" i="3"/>
  <c r="H156" i="1"/>
  <c r="H19" i="3" l="1"/>
  <c r="J20" i="3" s="1"/>
  <c r="G19" i="3"/>
  <c r="I20" i="3" s="1"/>
  <c r="I21" i="3"/>
  <c r="B14" i="3" s="1"/>
  <c r="BP7" i="1"/>
  <c r="BQ7" i="1" s="1"/>
  <c r="BP8" i="1"/>
  <c r="BQ8" i="1" s="1"/>
  <c r="BP9" i="1"/>
  <c r="BQ9" i="1" s="1"/>
  <c r="BP10" i="1"/>
  <c r="BQ10" i="1" s="1"/>
  <c r="BP11" i="1"/>
  <c r="BQ11" i="1" s="1"/>
  <c r="BP12" i="1"/>
  <c r="BQ12" i="1" s="1"/>
  <c r="BP13" i="1"/>
  <c r="BQ13" i="1" s="1"/>
  <c r="BP14" i="1"/>
  <c r="BQ14" i="1" s="1"/>
  <c r="BP15" i="1"/>
  <c r="BQ15" i="1" s="1"/>
  <c r="BP16" i="1"/>
  <c r="BQ16" i="1" s="1"/>
  <c r="BP17" i="1"/>
  <c r="BQ17" i="1" s="1"/>
  <c r="BP18" i="1"/>
  <c r="BQ18" i="1" s="1"/>
  <c r="BP19" i="1"/>
  <c r="BQ19" i="1" s="1"/>
  <c r="BP20" i="1"/>
  <c r="BQ20" i="1" s="1"/>
  <c r="BP21" i="1"/>
  <c r="BQ21" i="1" s="1"/>
  <c r="BP22" i="1"/>
  <c r="BQ22" i="1" s="1"/>
  <c r="BP23" i="1"/>
  <c r="BQ23" i="1" s="1"/>
  <c r="BP24" i="1"/>
  <c r="BQ24" i="1" s="1"/>
  <c r="BP25" i="1"/>
  <c r="BQ25" i="1" s="1"/>
  <c r="BP26" i="1"/>
  <c r="BQ26" i="1" s="1"/>
  <c r="BP27" i="1"/>
  <c r="BQ27" i="1" s="1"/>
  <c r="BP28" i="1"/>
  <c r="BQ28" i="1" s="1"/>
  <c r="BP29" i="1"/>
  <c r="BQ29" i="1" s="1"/>
  <c r="BP30" i="1"/>
  <c r="BQ30" i="1" s="1"/>
  <c r="BP31" i="1"/>
  <c r="BQ31" i="1" s="1"/>
  <c r="BP32" i="1"/>
  <c r="BQ32" i="1" s="1"/>
  <c r="BP33" i="1"/>
  <c r="BQ33" i="1" s="1"/>
  <c r="BP34" i="1"/>
  <c r="BQ34" i="1" s="1"/>
  <c r="BP35" i="1"/>
  <c r="BQ35" i="1" s="1"/>
  <c r="BP36" i="1"/>
  <c r="BQ36" i="1" s="1"/>
  <c r="BP37" i="1"/>
  <c r="BQ37" i="1" s="1"/>
  <c r="BP38" i="1"/>
  <c r="BQ38" i="1" s="1"/>
  <c r="BP39" i="1"/>
  <c r="BQ39" i="1" s="1"/>
  <c r="BP40" i="1"/>
  <c r="BQ40" i="1" s="1"/>
  <c r="BP41" i="1"/>
  <c r="BQ41" i="1" s="1"/>
  <c r="BP42" i="1"/>
  <c r="BQ42" i="1" s="1"/>
  <c r="BP43" i="1"/>
  <c r="BQ43" i="1" s="1"/>
  <c r="BP44" i="1"/>
  <c r="BQ44" i="1" s="1"/>
  <c r="BP45" i="1"/>
  <c r="BQ45" i="1" s="1"/>
  <c r="BP46" i="1"/>
  <c r="BQ46" i="1" s="1"/>
  <c r="BP47" i="1"/>
  <c r="BQ47" i="1" s="1"/>
  <c r="BP48" i="1"/>
  <c r="BQ48" i="1" s="1"/>
  <c r="BP49" i="1"/>
  <c r="BQ49" i="1" s="1"/>
  <c r="BP50" i="1"/>
  <c r="BQ50" i="1" s="1"/>
  <c r="BP51" i="1"/>
  <c r="BQ51" i="1" s="1"/>
  <c r="BP52" i="1"/>
  <c r="BQ52" i="1" s="1"/>
  <c r="BP53" i="1"/>
  <c r="BQ53" i="1" s="1"/>
  <c r="BP54" i="1"/>
  <c r="BQ54" i="1" s="1"/>
  <c r="BP55" i="1"/>
  <c r="BQ55" i="1" s="1"/>
  <c r="BP56" i="1"/>
  <c r="BQ56" i="1" s="1"/>
  <c r="BP57" i="1"/>
  <c r="BQ57" i="1" s="1"/>
  <c r="BP58" i="1"/>
  <c r="BQ58" i="1" s="1"/>
  <c r="BP59" i="1"/>
  <c r="BQ59" i="1" s="1"/>
  <c r="BP60" i="1"/>
  <c r="BQ60" i="1" s="1"/>
  <c r="BP61" i="1"/>
  <c r="BQ61" i="1" s="1"/>
  <c r="BP62" i="1"/>
  <c r="BQ62" i="1" s="1"/>
  <c r="BP63" i="1"/>
  <c r="BQ63" i="1" s="1"/>
  <c r="BP64" i="1"/>
  <c r="BQ64" i="1" s="1"/>
  <c r="BP65" i="1"/>
  <c r="BQ65" i="1" s="1"/>
  <c r="BP66" i="1"/>
  <c r="BQ66" i="1" s="1"/>
  <c r="BP67" i="1"/>
  <c r="BQ67" i="1" s="1"/>
  <c r="BP68" i="1"/>
  <c r="BQ68" i="1" s="1"/>
  <c r="BP69" i="1"/>
  <c r="BQ69" i="1" s="1"/>
  <c r="BP70" i="1"/>
  <c r="BQ70" i="1" s="1"/>
  <c r="BP71" i="1"/>
  <c r="BQ71" i="1" s="1"/>
  <c r="BP72" i="1"/>
  <c r="BQ72" i="1" s="1"/>
  <c r="BP73" i="1"/>
  <c r="BQ73" i="1" s="1"/>
  <c r="BP74" i="1"/>
  <c r="BQ74" i="1" s="1"/>
  <c r="BP75" i="1"/>
  <c r="BQ75" i="1" s="1"/>
  <c r="BP76" i="1"/>
  <c r="BQ76" i="1" s="1"/>
  <c r="BP77" i="1"/>
  <c r="BQ77" i="1" s="1"/>
  <c r="BP78" i="1"/>
  <c r="BQ78" i="1" s="1"/>
  <c r="BP79" i="1"/>
  <c r="BQ79" i="1" s="1"/>
  <c r="BP80" i="1"/>
  <c r="BQ80" i="1" s="1"/>
  <c r="BP81" i="1"/>
  <c r="BQ81" i="1" s="1"/>
  <c r="BP82" i="1"/>
  <c r="BQ82" i="1" s="1"/>
  <c r="BP83" i="1"/>
  <c r="BQ83" i="1" s="1"/>
  <c r="BP84" i="1"/>
  <c r="BQ84" i="1" s="1"/>
  <c r="BP85" i="1"/>
  <c r="BQ85" i="1" s="1"/>
  <c r="BP86" i="1"/>
  <c r="BQ86" i="1" s="1"/>
  <c r="BP87" i="1"/>
  <c r="BQ87" i="1" s="1"/>
  <c r="BP88" i="1"/>
  <c r="BQ88" i="1" s="1"/>
  <c r="BP89" i="1"/>
  <c r="BQ89" i="1" s="1"/>
  <c r="BP90" i="1"/>
  <c r="BQ90" i="1" s="1"/>
  <c r="BP91" i="1"/>
  <c r="BQ91" i="1" s="1"/>
  <c r="BP92" i="1"/>
  <c r="BQ92" i="1" s="1"/>
  <c r="BP93" i="1"/>
  <c r="BQ93" i="1" s="1"/>
  <c r="BP94" i="1"/>
  <c r="BQ94" i="1" s="1"/>
  <c r="BP95" i="1"/>
  <c r="BQ95" i="1" s="1"/>
  <c r="BP96" i="1"/>
  <c r="BQ96" i="1" s="1"/>
  <c r="BP97" i="1"/>
  <c r="BQ97" i="1" s="1"/>
  <c r="BP98" i="1"/>
  <c r="BQ98" i="1" s="1"/>
  <c r="BP99" i="1"/>
  <c r="BQ99" i="1" s="1"/>
  <c r="BP100" i="1"/>
  <c r="BQ100" i="1" s="1"/>
  <c r="BP101" i="1"/>
  <c r="BQ101" i="1" s="1"/>
  <c r="BP102" i="1"/>
  <c r="BQ102" i="1" s="1"/>
  <c r="BP103" i="1"/>
  <c r="BQ103" i="1" s="1"/>
  <c r="BP104" i="1"/>
  <c r="BQ104" i="1" s="1"/>
  <c r="BP105" i="1"/>
  <c r="BQ105" i="1" s="1"/>
  <c r="BP106" i="1"/>
  <c r="BQ106" i="1" s="1"/>
  <c r="BP107" i="1"/>
  <c r="BQ107" i="1" s="1"/>
  <c r="BP108" i="1"/>
  <c r="BQ108" i="1" s="1"/>
  <c r="BP109" i="1"/>
  <c r="BQ109" i="1" s="1"/>
  <c r="BP110" i="1"/>
  <c r="BQ110" i="1" s="1"/>
  <c r="BP111" i="1"/>
  <c r="BQ111" i="1" s="1"/>
  <c r="BP112" i="1"/>
  <c r="BQ112" i="1" s="1"/>
  <c r="BP113" i="1"/>
  <c r="BQ113" i="1" s="1"/>
  <c r="BP114" i="1"/>
  <c r="BQ114" i="1" s="1"/>
  <c r="BP115" i="1"/>
  <c r="BQ115" i="1" s="1"/>
  <c r="BP116" i="1"/>
  <c r="BQ116" i="1" s="1"/>
  <c r="BP117" i="1"/>
  <c r="BQ117" i="1" s="1"/>
  <c r="BP118" i="1"/>
  <c r="BQ118" i="1" s="1"/>
  <c r="BP119" i="1"/>
  <c r="BQ119" i="1" s="1"/>
  <c r="BP120" i="1"/>
  <c r="BQ120" i="1" s="1"/>
  <c r="BP121" i="1"/>
  <c r="BQ121" i="1" s="1"/>
  <c r="BP122" i="1"/>
  <c r="BQ122" i="1" s="1"/>
  <c r="BP123" i="1"/>
  <c r="BQ123" i="1" s="1"/>
  <c r="BP124" i="1"/>
  <c r="BQ124" i="1" s="1"/>
  <c r="BP125" i="1"/>
  <c r="BQ125" i="1" s="1"/>
  <c r="BP126" i="1"/>
  <c r="BQ126" i="1" s="1"/>
  <c r="BP127" i="1"/>
  <c r="BQ127" i="1" s="1"/>
  <c r="BP128" i="1"/>
  <c r="BQ128" i="1" s="1"/>
  <c r="BP129" i="1"/>
  <c r="BQ129" i="1" s="1"/>
  <c r="BP130" i="1"/>
  <c r="BQ130" i="1" s="1"/>
  <c r="BP131" i="1"/>
  <c r="BQ131" i="1" s="1"/>
  <c r="BP132" i="1"/>
  <c r="BQ132" i="1" s="1"/>
  <c r="BP133" i="1"/>
  <c r="BQ133" i="1" s="1"/>
  <c r="BP134" i="1"/>
  <c r="BQ134" i="1" s="1"/>
  <c r="BP135" i="1"/>
  <c r="BQ135" i="1" s="1"/>
  <c r="BP136" i="1"/>
  <c r="BQ136" i="1" s="1"/>
  <c r="BP137" i="1"/>
  <c r="BQ137" i="1" s="1"/>
  <c r="BP138" i="1"/>
  <c r="BQ138" i="1" s="1"/>
  <c r="BP139" i="1"/>
  <c r="BQ139" i="1" s="1"/>
  <c r="BP140" i="1"/>
  <c r="BQ140" i="1" s="1"/>
  <c r="BP141" i="1"/>
  <c r="BQ141" i="1" s="1"/>
  <c r="BP142" i="1"/>
  <c r="BQ142" i="1" s="1"/>
  <c r="BP143" i="1"/>
  <c r="BQ143" i="1" s="1"/>
  <c r="BP144" i="1"/>
  <c r="BQ144" i="1" s="1"/>
  <c r="BP145" i="1"/>
  <c r="BQ145" i="1" s="1"/>
  <c r="BP146" i="1"/>
  <c r="BQ146" i="1" s="1"/>
  <c r="BP147" i="1"/>
  <c r="BQ147" i="1" s="1"/>
  <c r="BP148" i="1"/>
  <c r="BQ148" i="1" s="1"/>
  <c r="BP149" i="1"/>
  <c r="BQ149" i="1" s="1"/>
  <c r="BP150" i="1"/>
  <c r="BQ150" i="1" s="1"/>
  <c r="BP151" i="1"/>
  <c r="BQ151" i="1" s="1"/>
  <c r="BP152" i="1"/>
  <c r="BQ152" i="1" s="1"/>
  <c r="BP153" i="1"/>
  <c r="BQ153" i="1" s="1"/>
  <c r="BP154" i="1"/>
  <c r="BQ154" i="1" s="1"/>
  <c r="BP155" i="1"/>
  <c r="BQ155" i="1" s="1"/>
  <c r="BP6" i="1"/>
  <c r="BP156" i="1" l="1"/>
  <c r="G18" i="3"/>
  <c r="I18" i="3" s="1"/>
  <c r="H18" i="3"/>
  <c r="J18" i="3" s="1"/>
  <c r="BQ6" i="1"/>
  <c r="BQ156" i="1" s="1"/>
  <c r="K8" i="7"/>
  <c r="J19" i="3" l="1"/>
  <c r="I19" i="3"/>
  <c r="C9" i="7" s="1"/>
  <c r="C10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C24" i="7" s="1"/>
  <c r="C25" i="7" s="1"/>
  <c r="C26" i="7" s="1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C40" i="7" s="1"/>
  <c r="C41" i="7" s="1"/>
  <c r="C42" i="7" s="1"/>
  <c r="C43" i="7" s="1"/>
  <c r="B15" i="3"/>
  <c r="D9" i="7" s="1"/>
  <c r="D10" i="7" s="1"/>
  <c r="D9" i="5"/>
  <c r="J9" i="7"/>
  <c r="BO7" i="1"/>
  <c r="K9" i="7" l="1"/>
  <c r="C10" i="5" s="1"/>
  <c r="D10" i="5" s="1"/>
  <c r="D11" i="7"/>
  <c r="K10" i="7"/>
  <c r="C11" i="5" s="1"/>
  <c r="D11" i="5" s="1"/>
  <c r="BO8" i="1"/>
  <c r="BL8" i="1"/>
  <c r="L9" i="7"/>
  <c r="BL9" i="1" l="1"/>
  <c r="BO9" i="1"/>
  <c r="BL10" i="1" s="1"/>
  <c r="D12" i="7"/>
  <c r="K11" i="7"/>
  <c r="C12" i="5" s="1"/>
  <c r="D12" i="5" s="1"/>
  <c r="L10" i="7"/>
  <c r="D13" i="7" l="1"/>
  <c r="K12" i="7"/>
  <c r="C13" i="5" s="1"/>
  <c r="D13" i="5" s="1"/>
  <c r="BO10" i="1"/>
  <c r="BL11" i="1" s="1"/>
  <c r="L11" i="7"/>
  <c r="D14" i="7" l="1"/>
  <c r="K13" i="7"/>
  <c r="C14" i="5" s="1"/>
  <c r="D14" i="5" s="1"/>
  <c r="BO11" i="1"/>
  <c r="BL12" i="1" s="1"/>
  <c r="L12" i="7"/>
  <c r="D15" i="7" l="1"/>
  <c r="K14" i="7"/>
  <c r="C15" i="5" s="1"/>
  <c r="D15" i="5" s="1"/>
  <c r="L13" i="7"/>
  <c r="BO12" i="1"/>
  <c r="BL13" i="1" s="1"/>
  <c r="D16" i="7" l="1"/>
  <c r="K15" i="7"/>
  <c r="C16" i="5" s="1"/>
  <c r="D16" i="5" s="1"/>
  <c r="BO13" i="1"/>
  <c r="BL14" i="1" s="1"/>
  <c r="L14" i="7"/>
  <c r="D17" i="7" l="1"/>
  <c r="K16" i="7"/>
  <c r="C17" i="5" s="1"/>
  <c r="D17" i="5" s="1"/>
  <c r="BO14" i="1"/>
  <c r="BL15" i="1" s="1"/>
  <c r="L15" i="7"/>
  <c r="D18" i="7" l="1"/>
  <c r="K17" i="7"/>
  <c r="C18" i="5" s="1"/>
  <c r="D18" i="5" s="1"/>
  <c r="BO15" i="1"/>
  <c r="BL16" i="1" s="1"/>
  <c r="L16" i="7"/>
  <c r="D19" i="7" l="1"/>
  <c r="K18" i="7"/>
  <c r="C19" i="5" s="1"/>
  <c r="D19" i="5" s="1"/>
  <c r="L17" i="7"/>
  <c r="BO16" i="1"/>
  <c r="BL17" i="1" s="1"/>
  <c r="D20" i="7" l="1"/>
  <c r="K19" i="7"/>
  <c r="C20" i="5" s="1"/>
  <c r="D20" i="5" s="1"/>
  <c r="BO17" i="1"/>
  <c r="BL18" i="1" s="1"/>
  <c r="L18" i="7"/>
  <c r="D21" i="7" l="1"/>
  <c r="K20" i="7"/>
  <c r="C21" i="5" s="1"/>
  <c r="D21" i="5" s="1"/>
  <c r="BO18" i="1"/>
  <c r="BL19" i="1" s="1"/>
  <c r="L19" i="7"/>
  <c r="D22" i="7" l="1"/>
  <c r="K21" i="7"/>
  <c r="C22" i="5" s="1"/>
  <c r="D22" i="5" s="1"/>
  <c r="BO19" i="1"/>
  <c r="BL20" i="1" s="1"/>
  <c r="L20" i="7"/>
  <c r="D23" i="7" l="1"/>
  <c r="K22" i="7"/>
  <c r="C23" i="5" s="1"/>
  <c r="D23" i="5" s="1"/>
  <c r="L21" i="7"/>
  <c r="BO20" i="1"/>
  <c r="BL21" i="1" s="1"/>
  <c r="D24" i="7" l="1"/>
  <c r="K23" i="7"/>
  <c r="C24" i="5" s="1"/>
  <c r="D24" i="5" s="1"/>
  <c r="BO21" i="1"/>
  <c r="BL22" i="1" s="1"/>
  <c r="L22" i="7"/>
  <c r="D25" i="7" l="1"/>
  <c r="K24" i="7"/>
  <c r="C25" i="5" s="1"/>
  <c r="D25" i="5" s="1"/>
  <c r="BO22" i="1"/>
  <c r="BL23" i="1" s="1"/>
  <c r="L23" i="7"/>
  <c r="D26" i="7" l="1"/>
  <c r="K25" i="7"/>
  <c r="C26" i="5" s="1"/>
  <c r="D26" i="5" s="1"/>
  <c r="BO23" i="1"/>
  <c r="BL24" i="1" s="1"/>
  <c r="L24" i="7"/>
  <c r="D27" i="7" l="1"/>
  <c r="K26" i="7"/>
  <c r="C27" i="5" s="1"/>
  <c r="D27" i="5" s="1"/>
  <c r="L25" i="7"/>
  <c r="BO24" i="1"/>
  <c r="BL25" i="1" s="1"/>
  <c r="D28" i="7" l="1"/>
  <c r="K27" i="7"/>
  <c r="C28" i="5" s="1"/>
  <c r="D28" i="5" s="1"/>
  <c r="BO25" i="1"/>
  <c r="BL26" i="1" s="1"/>
  <c r="L26" i="7"/>
  <c r="D29" i="7" l="1"/>
  <c r="K28" i="7"/>
  <c r="C29" i="5" s="1"/>
  <c r="D29" i="5" s="1"/>
  <c r="BO26" i="1"/>
  <c r="BL27" i="1" s="1"/>
  <c r="L27" i="7"/>
  <c r="D30" i="7" l="1"/>
  <c r="K29" i="7"/>
  <c r="C30" i="5" s="1"/>
  <c r="D30" i="5" s="1"/>
  <c r="BO27" i="1"/>
  <c r="BL28" i="1" s="1"/>
  <c r="L28" i="7"/>
  <c r="D31" i="7" l="1"/>
  <c r="K30" i="7"/>
  <c r="C31" i="5" s="1"/>
  <c r="D31" i="5" s="1"/>
  <c r="L29" i="7"/>
  <c r="BO28" i="1"/>
  <c r="BL29" i="1" s="1"/>
  <c r="D32" i="7" l="1"/>
  <c r="K31" i="7"/>
  <c r="C32" i="5" s="1"/>
  <c r="D32" i="5" s="1"/>
  <c r="BO29" i="1"/>
  <c r="BL30" i="1" s="1"/>
  <c r="L30" i="7"/>
  <c r="D33" i="7" l="1"/>
  <c r="K32" i="7"/>
  <c r="C33" i="5" s="1"/>
  <c r="D33" i="5" s="1"/>
  <c r="BO30" i="1"/>
  <c r="BL31" i="1" s="1"/>
  <c r="L31" i="7"/>
  <c r="D34" i="7" l="1"/>
  <c r="K33" i="7"/>
  <c r="C34" i="5" s="1"/>
  <c r="D34" i="5" s="1"/>
  <c r="BO31" i="1"/>
  <c r="BL32" i="1" s="1"/>
  <c r="L32" i="7"/>
  <c r="D35" i="7" l="1"/>
  <c r="K34" i="7"/>
  <c r="C35" i="5" s="1"/>
  <c r="D35" i="5" s="1"/>
  <c r="L33" i="7"/>
  <c r="BO32" i="1"/>
  <c r="BL33" i="1" s="1"/>
  <c r="D36" i="7" l="1"/>
  <c r="K35" i="7"/>
  <c r="C36" i="5" s="1"/>
  <c r="D36" i="5" s="1"/>
  <c r="BO33" i="1"/>
  <c r="BL34" i="1" s="1"/>
  <c r="L34" i="7"/>
  <c r="D37" i="7" l="1"/>
  <c r="K36" i="7"/>
  <c r="C37" i="5" s="1"/>
  <c r="D37" i="5" s="1"/>
  <c r="BO34" i="1"/>
  <c r="BL35" i="1" s="1"/>
  <c r="L35" i="7"/>
  <c r="D38" i="7" l="1"/>
  <c r="K37" i="7"/>
  <c r="C38" i="5" s="1"/>
  <c r="D38" i="5" s="1"/>
  <c r="BO35" i="1"/>
  <c r="BL36" i="1" s="1"/>
  <c r="L36" i="7"/>
  <c r="D39" i="7" l="1"/>
  <c r="K38" i="7"/>
  <c r="C39" i="5" s="1"/>
  <c r="D39" i="5" s="1"/>
  <c r="L37" i="7"/>
  <c r="BO36" i="1"/>
  <c r="BL37" i="1" s="1"/>
  <c r="D40" i="7" l="1"/>
  <c r="K39" i="7"/>
  <c r="C40" i="5" s="1"/>
  <c r="D40" i="5" s="1"/>
  <c r="BO37" i="1"/>
  <c r="BL38" i="1" s="1"/>
  <c r="L38" i="7"/>
  <c r="D41" i="7" l="1"/>
  <c r="K40" i="7"/>
  <c r="C41" i="5" s="1"/>
  <c r="D41" i="5" s="1"/>
  <c r="BO38" i="1"/>
  <c r="BL39" i="1" s="1"/>
  <c r="L39" i="7"/>
  <c r="D42" i="7" l="1"/>
  <c r="K41" i="7"/>
  <c r="C42" i="5" s="1"/>
  <c r="D42" i="5" s="1"/>
  <c r="BO39" i="1"/>
  <c r="BL40" i="1" s="1"/>
  <c r="L40" i="7"/>
  <c r="D43" i="7" l="1"/>
  <c r="K43" i="7" s="1"/>
  <c r="C44" i="5" s="1"/>
  <c r="D44" i="5" s="1"/>
  <c r="K42" i="7"/>
  <c r="C43" i="5" s="1"/>
  <c r="D43" i="5" s="1"/>
  <c r="L41" i="7"/>
  <c r="BO40" i="1"/>
  <c r="BL41" i="1" s="1"/>
  <c r="BO41" i="1" l="1"/>
  <c r="BL42" i="1" s="1"/>
  <c r="L42" i="7"/>
  <c r="BO42" i="1" l="1"/>
  <c r="BL43" i="1" s="1"/>
  <c r="L43" i="7"/>
  <c r="BO43" i="1" l="1"/>
  <c r="BL44" i="1" s="1"/>
  <c r="BO44" i="1" l="1"/>
  <c r="BL45" i="1" s="1"/>
  <c r="BO45" i="1" l="1"/>
  <c r="BL46" i="1" s="1"/>
  <c r="BO46" i="1" l="1"/>
  <c r="BL47" i="1" s="1"/>
  <c r="BO47" i="1" l="1"/>
  <c r="BL48" i="1" s="1"/>
  <c r="BO48" i="1" l="1"/>
  <c r="BL49" i="1" s="1"/>
  <c r="BO49" i="1" l="1"/>
  <c r="BL50" i="1" s="1"/>
  <c r="BO50" i="1" l="1"/>
  <c r="BL51" i="1" s="1"/>
  <c r="BO51" i="1" l="1"/>
  <c r="BL52" i="1" s="1"/>
  <c r="BO52" i="1" l="1"/>
  <c r="BL53" i="1" s="1"/>
  <c r="BO53" i="1" l="1"/>
  <c r="BL54" i="1" s="1"/>
  <c r="BO54" i="1" l="1"/>
  <c r="BL55" i="1" s="1"/>
  <c r="BO55" i="1" l="1"/>
  <c r="BL56" i="1" s="1"/>
  <c r="BO56" i="1" l="1"/>
  <c r="BL57" i="1" s="1"/>
  <c r="BO57" i="1" l="1"/>
  <c r="BL58" i="1" s="1"/>
  <c r="BO58" i="1" l="1"/>
  <c r="BL59" i="1" s="1"/>
  <c r="BO59" i="1" l="1"/>
  <c r="BL60" i="1" s="1"/>
  <c r="BO60" i="1" l="1"/>
  <c r="BL61" i="1" s="1"/>
  <c r="BO61" i="1" l="1"/>
  <c r="BL62" i="1" s="1"/>
  <c r="BO62" i="1" l="1"/>
  <c r="BL63" i="1" s="1"/>
  <c r="BO63" i="1" l="1"/>
  <c r="BL64" i="1" s="1"/>
  <c r="BO64" i="1" l="1"/>
  <c r="BL65" i="1" s="1"/>
  <c r="BO65" i="1" l="1"/>
  <c r="BL66" i="1" s="1"/>
  <c r="BO66" i="1" l="1"/>
  <c r="BL67" i="1" s="1"/>
  <c r="BO67" i="1" l="1"/>
  <c r="BL68" i="1" s="1"/>
  <c r="BO68" i="1" l="1"/>
  <c r="BL69" i="1" s="1"/>
  <c r="BO69" i="1" l="1"/>
  <c r="BL70" i="1" s="1"/>
  <c r="BO70" i="1" l="1"/>
  <c r="BL71" i="1" s="1"/>
  <c r="BO71" i="1" l="1"/>
  <c r="BL72" i="1" s="1"/>
  <c r="BO72" i="1" l="1"/>
  <c r="BL73" i="1" s="1"/>
  <c r="BO73" i="1" l="1"/>
  <c r="BL74" i="1" s="1"/>
  <c r="BO74" i="1" l="1"/>
  <c r="BL75" i="1" s="1"/>
  <c r="BO75" i="1" l="1"/>
  <c r="BL76" i="1" s="1"/>
  <c r="BO76" i="1" l="1"/>
  <c r="BL77" i="1" s="1"/>
  <c r="BO77" i="1" l="1"/>
  <c r="BL78" i="1" s="1"/>
  <c r="BO78" i="1" l="1"/>
  <c r="BL79" i="1" s="1"/>
  <c r="BO79" i="1" l="1"/>
  <c r="BL80" i="1" s="1"/>
  <c r="BO80" i="1" l="1"/>
  <c r="BL81" i="1" s="1"/>
  <c r="BO81" i="1" l="1"/>
  <c r="BL82" i="1" s="1"/>
  <c r="BO82" i="1" l="1"/>
  <c r="BL83" i="1" s="1"/>
  <c r="BO83" i="1" l="1"/>
  <c r="BL84" i="1" s="1"/>
  <c r="BO84" i="1" l="1"/>
  <c r="BL85" i="1" s="1"/>
  <c r="BO85" i="1" l="1"/>
  <c r="BL86" i="1" s="1"/>
  <c r="BO86" i="1" l="1"/>
  <c r="BL87" i="1" s="1"/>
  <c r="BO87" i="1" l="1"/>
  <c r="BL88" i="1" s="1"/>
  <c r="BO88" i="1" l="1"/>
  <c r="BL89" i="1" s="1"/>
  <c r="BO89" i="1" l="1"/>
  <c r="BL90" i="1" s="1"/>
  <c r="BO90" i="1" l="1"/>
  <c r="BL91" i="1" s="1"/>
  <c r="BO91" i="1" l="1"/>
  <c r="BL92" i="1" s="1"/>
  <c r="BO92" i="1" l="1"/>
  <c r="BL93" i="1" s="1"/>
  <c r="BO93" i="1" l="1"/>
  <c r="BL94" i="1" s="1"/>
  <c r="BO94" i="1" l="1"/>
  <c r="BL95" i="1" s="1"/>
  <c r="BO95" i="1" l="1"/>
  <c r="BL96" i="1" s="1"/>
  <c r="BO96" i="1" l="1"/>
  <c r="BL97" i="1" s="1"/>
  <c r="BO97" i="1" l="1"/>
  <c r="BL98" i="1" s="1"/>
  <c r="BO98" i="1" l="1"/>
  <c r="BL99" i="1" s="1"/>
  <c r="BO99" i="1" l="1"/>
  <c r="BL100" i="1" s="1"/>
  <c r="BO100" i="1" l="1"/>
  <c r="BL101" i="1" s="1"/>
  <c r="BO101" i="1" l="1"/>
  <c r="BL102" i="1" s="1"/>
  <c r="BO102" i="1" l="1"/>
  <c r="BL103" i="1" s="1"/>
  <c r="BO103" i="1" l="1"/>
  <c r="BL104" i="1" s="1"/>
  <c r="BO104" i="1" l="1"/>
  <c r="BL105" i="1" s="1"/>
  <c r="BO105" i="1" l="1"/>
  <c r="BL106" i="1" s="1"/>
  <c r="BO106" i="1" l="1"/>
  <c r="BL107" i="1" s="1"/>
  <c r="BO107" i="1" l="1"/>
  <c r="BL108" i="1" s="1"/>
  <c r="BO108" i="1" l="1"/>
  <c r="BL109" i="1" s="1"/>
  <c r="BO109" i="1" l="1"/>
  <c r="BL110" i="1" s="1"/>
  <c r="BO110" i="1" l="1"/>
  <c r="BL111" i="1" s="1"/>
  <c r="BO111" i="1" l="1"/>
  <c r="BL112" i="1" s="1"/>
  <c r="BO112" i="1" l="1"/>
  <c r="BL113" i="1" s="1"/>
  <c r="BO113" i="1" l="1"/>
  <c r="BL114" i="1" s="1"/>
  <c r="BO114" i="1" l="1"/>
  <c r="BL115" i="1" s="1"/>
  <c r="BO115" i="1" l="1"/>
  <c r="BL116" i="1" s="1"/>
  <c r="BO116" i="1" l="1"/>
  <c r="BL117" i="1" s="1"/>
  <c r="BO117" i="1" l="1"/>
  <c r="BL118" i="1" s="1"/>
  <c r="BO118" i="1" l="1"/>
  <c r="BL119" i="1" s="1"/>
  <c r="BO119" i="1" l="1"/>
  <c r="BL120" i="1" s="1"/>
  <c r="BO120" i="1" l="1"/>
  <c r="BL121" i="1" s="1"/>
  <c r="BO121" i="1" l="1"/>
  <c r="BL122" i="1" s="1"/>
  <c r="BO122" i="1" l="1"/>
  <c r="BL123" i="1" s="1"/>
  <c r="BO123" i="1" l="1"/>
  <c r="BL124" i="1" s="1"/>
  <c r="BO124" i="1" l="1"/>
  <c r="BL125" i="1" s="1"/>
  <c r="BO125" i="1" l="1"/>
  <c r="BL126" i="1" s="1"/>
  <c r="BO126" i="1" l="1"/>
  <c r="BL127" i="1" s="1"/>
  <c r="BO127" i="1" l="1"/>
  <c r="BL128" i="1" s="1"/>
  <c r="BO128" i="1" l="1"/>
  <c r="BL129" i="1" s="1"/>
  <c r="BO129" i="1" l="1"/>
  <c r="BL130" i="1" s="1"/>
  <c r="BO130" i="1" l="1"/>
  <c r="BL131" i="1" s="1"/>
  <c r="BO131" i="1" l="1"/>
  <c r="BL132" i="1" s="1"/>
  <c r="BO132" i="1" l="1"/>
  <c r="BL133" i="1" s="1"/>
  <c r="BO133" i="1" l="1"/>
  <c r="BL134" i="1" s="1"/>
  <c r="BO134" i="1" l="1"/>
  <c r="BL135" i="1" s="1"/>
  <c r="BO135" i="1" l="1"/>
  <c r="BL136" i="1" s="1"/>
  <c r="BO136" i="1" l="1"/>
  <c r="BL137" i="1" s="1"/>
  <c r="BO137" i="1" l="1"/>
  <c r="BL138" i="1" s="1"/>
  <c r="BO138" i="1" l="1"/>
  <c r="BL139" i="1" s="1"/>
  <c r="BO139" i="1" l="1"/>
  <c r="BL140" i="1" s="1"/>
  <c r="BO140" i="1" l="1"/>
  <c r="BL141" i="1" s="1"/>
  <c r="BO141" i="1" l="1"/>
  <c r="BL142" i="1" s="1"/>
  <c r="BO142" i="1" l="1"/>
  <c r="BL143" i="1" s="1"/>
  <c r="BO143" i="1" l="1"/>
  <c r="BL144" i="1" s="1"/>
  <c r="BO144" i="1" l="1"/>
  <c r="BL145" i="1" s="1"/>
  <c r="BO145" i="1" l="1"/>
  <c r="BL146" i="1" s="1"/>
  <c r="BO146" i="1" l="1"/>
  <c r="BL147" i="1" s="1"/>
  <c r="BO147" i="1" l="1"/>
  <c r="BL148" i="1" s="1"/>
  <c r="BO148" i="1" l="1"/>
  <c r="BL149" i="1" s="1"/>
  <c r="BO149" i="1" l="1"/>
  <c r="BL150" i="1" s="1"/>
  <c r="BO150" i="1" l="1"/>
  <c r="BL151" i="1" s="1"/>
  <c r="BO151" i="1" l="1"/>
  <c r="BL152" i="1" s="1"/>
  <c r="BO152" i="1" l="1"/>
  <c r="BL153" i="1" s="1"/>
  <c r="BO153" i="1" l="1"/>
  <c r="BL154" i="1" s="1"/>
  <c r="BO154" i="1" l="1"/>
  <c r="BL155" i="1" s="1"/>
  <c r="BO155" i="1" l="1"/>
</calcChain>
</file>

<file path=xl/sharedStrings.xml><?xml version="1.0" encoding="utf-8"?>
<sst xmlns="http://schemas.openxmlformats.org/spreadsheetml/2006/main" count="185" uniqueCount="140">
  <si>
    <t>CONTRIB. FUT. PENSIONISTAS - BENEF. A CONCEDER</t>
  </si>
  <si>
    <t>OUTRAS RECEITAS - BENEF. A CONCEDER</t>
  </si>
  <si>
    <t>TOTAL</t>
  </si>
  <si>
    <t>RESULTADOS</t>
  </si>
  <si>
    <t>Instante</t>
  </si>
  <si>
    <t>Ano</t>
  </si>
  <si>
    <t>Taxa de Juros (%)</t>
  </si>
  <si>
    <t>Fator de Desconto</t>
  </si>
  <si>
    <t>Outras Despesas</t>
  </si>
  <si>
    <t>(E) RENTABILIDADE ESPERADA (%)</t>
  </si>
  <si>
    <t>Totais de Controle:</t>
  </si>
  <si>
    <t>Totais de Controle  a Valor Atual:</t>
  </si>
  <si>
    <t>FLUXO ATUARIAL   -   CIVIL   -   PLANO FINANCEIRO   -   BENEFÍCIOS AVALIADOS EM REGIME FINANCEIRO DE REPARTIÇÃO SIMPLES</t>
  </si>
  <si>
    <t>INFORMAÇÕES PRELIMINARES</t>
  </si>
  <si>
    <t>Base de Cálculo da Contribuição Normal</t>
  </si>
  <si>
    <t>CONTRIBUIÇÕESES FUTURAS DE APOSENTADOS  E PENSIONISTAS -  BENEFÍCIOS CONCEDIDOS</t>
  </si>
  <si>
    <t>Benefícios Concedidos - Contribuições dos Aposentados</t>
  </si>
  <si>
    <t>Benefícios Concedidos - Contribuições Futuras dos Aposentados - Aposentadorias Programadas</t>
  </si>
  <si>
    <t>Benefícios Concedidos - Contribuições Futuras dos Aposentados - Aposentadorias Especiais de Professores</t>
  </si>
  <si>
    <t>Benefícios Concedidos - Contribuições Futuras dos Aposentados - Outras Aposentadorias Especiais</t>
  </si>
  <si>
    <t>Benefícios Concedidos - Contribuições Futuras dos Aposentados - Aposentadorias por Invalidez</t>
  </si>
  <si>
    <t>Benefícios Concedidos - Contribuições  dos Pensionistas</t>
  </si>
  <si>
    <t>Benefícios Concedidos - Compensação Previdenciária a Receber</t>
  </si>
  <si>
    <t>CONTRIBUIÇÕES FUTURAS DO ENTE - BENEFÍCIOS A CONCEDER</t>
  </si>
  <si>
    <t>Benefícios a Conceder - Contribuições do Ente</t>
  </si>
  <si>
    <t>Benefícios a Conceder - Contribuições Futuras do Ente  - Aposentadorias Programadas</t>
  </si>
  <si>
    <t>Benefícios a Conceder - Contribuições Futuras do Ente  - Aposentadorias Especiais de Professores</t>
  </si>
  <si>
    <t>Benefícios a Conceder - Contribuições Futuras do Ente  - Outras Aposentadorias Especiais</t>
  </si>
  <si>
    <t>Benefí­cios a Conceder - Contribuições Futuras do Ente  - Aposentadorias por Invalidez</t>
  </si>
  <si>
    <t>Benefícios a Conceder - Contribuições Futuras do Ente  - Pensões Por Morte de Servidores em Atividade</t>
  </si>
  <si>
    <t>Benefícios a Conceder - Contribuições Futuras do Ente  - Pensões Por Morte de Aposentados</t>
  </si>
  <si>
    <t>Benefícios a Conceder - Contribuições Futuras do Ente  -  Outros Benefícios e Auxílios</t>
  </si>
  <si>
    <t>CONTRIBUIÇÕES FUTURAS DOS ATIVOS - BENEFÍCIOS A CONCEDER</t>
  </si>
  <si>
    <t>Benefícios a Conceder - Contribuições dos Segurados Ativos</t>
  </si>
  <si>
    <t>Benefícios a Conceder - Contribuições Futuras dos Segurados Ativos - Aposentadorias Programadas</t>
  </si>
  <si>
    <t>Benefícios a Conceder - Contribuições Futuras dos Segurados Ativos - Aposentadorias Especiais de Professores</t>
  </si>
  <si>
    <t>Benefícios a Conceder - Contribuições Futuras dos Segurados Ativos - Outras Aposentadorias Especiais</t>
  </si>
  <si>
    <t>Benefícios a Conceder - Contribuições Futuras dos Segurados Ativos - Aposentadorias por Invalidez</t>
  </si>
  <si>
    <t>Benefícios a Conceder - Contribuições Futuras dos Segurados Ativos  - Pensões Por Morte de Segurados em Atividade</t>
  </si>
  <si>
    <t>Benefícios a Conceder - Contribuições Futuras dos Segurados Ativos - Pensões Por Morte de Aposentados</t>
  </si>
  <si>
    <t>Benefí­cios a Conceder - Contribuições Futuras dos Segurados Ativos  -  Outros Benefícios e Auxílios</t>
  </si>
  <si>
    <t>Benefícios a Conceder - Contribuições dos Aposentados</t>
  </si>
  <si>
    <t>Benefícios a Conceder - Contribuições Futuras dos Aposentados  - Aposentadorias Programadas</t>
  </si>
  <si>
    <t>Benefícios a Conceder - Contribuições Futuras dos Aposentados  - Aposentadorias Especiais de Professores</t>
  </si>
  <si>
    <t>Benefícios a Conceder - Contribuições Futuras dos Aposentados  - Outras Aposentadorias Especiais</t>
  </si>
  <si>
    <t>Benefícios a Conceder - Contribuições Futuras dos Aposentados  - Aposentadorias por Invalidez</t>
  </si>
  <si>
    <t>Benefícios a Conceder - Contribuições dos Pensionistas</t>
  </si>
  <si>
    <t>Benefícios a Conceder - Contribuições Futuras dos Pensionistas - Aposentadorias Programadas</t>
  </si>
  <si>
    <t>Benefícios a Conceder - Contribuições Futuras dos Pensionistas - Aposentadorias Especiais de Professores</t>
  </si>
  <si>
    <t>Benefícios a Conceder - Contribuições Futuras dos Pensionistas - Outras Aposentadorias Especiais</t>
  </si>
  <si>
    <t>Benefí­cios a Conceder - Contribuições Futuras dos Pensionistas - Aposentadorias por Invalidez</t>
  </si>
  <si>
    <t>Benefícios a Conceder - Contribuições Futuras dos Pensionistas - Pensões Por Morte de Segurados em Atividade</t>
  </si>
  <si>
    <t>Benefícios a Conceder - Compensação Previdenciária a Receber</t>
  </si>
  <si>
    <t>Plano de Amortização do Déficit Atuarial estabelecido em Lei</t>
  </si>
  <si>
    <t>Parcelamentos de Débitos Previdenciários</t>
  </si>
  <si>
    <t>Valor Atual da Cobertura da Insuficiência Financeira (Outras Receitas)</t>
  </si>
  <si>
    <t>(A) TOTAL DAS RECEITAS COM CONTRIBUIÇÕES E COMPENSAÇÃO PREVIDENCIÁRIA</t>
  </si>
  <si>
    <t>ENCARGOS - BENEFÍCIOS CONCEDIDOS</t>
  </si>
  <si>
    <t>Benefícios Concedidos -  Encargos</t>
  </si>
  <si>
    <t>Benefícios Concedidos - Encargos - Aposentadorias Programadas</t>
  </si>
  <si>
    <t>Benefícios Concedidos - Encargos - Aposentadorias Especiais de Professores</t>
  </si>
  <si>
    <t>Benefícios Concedidos - Encargos - Outras Aposentadorias Especiais</t>
  </si>
  <si>
    <t>Benefícios Concedidos - Encargos - Aposentadorias por Invalidez</t>
  </si>
  <si>
    <t>Benefícios Concedidos - Encargos - Pensões Por Morte</t>
  </si>
  <si>
    <t>Benefícios Concedidos - Encargos - Compensação Previdenciária a Pagar</t>
  </si>
  <si>
    <t>Benefícios a Conceder - Encargos -  Aposentadorias Programadas</t>
  </si>
  <si>
    <t>Benefícios a Conceder - Encargos -  Aposentadorias Especiais de Professores</t>
  </si>
  <si>
    <t>Benefícios a Conceder - Encargos -  Aposentadorias por Invalidez</t>
  </si>
  <si>
    <t>Benefícios a Conceder - Encargos -  Pensões Por Morte de Servidores em Atividade</t>
  </si>
  <si>
    <t>Benefícios a Conceder - Encargos -  Pensões Por Morte de Aposentados</t>
  </si>
  <si>
    <t>Benefícios a Conceder - Encargos -  Outros Benefícios e Auxílios</t>
  </si>
  <si>
    <t>Benefícios a Conceder - Encargos -  Compensação Previdenciária a Pagar</t>
  </si>
  <si>
    <t>(B) TOTAL  DAS DESPESAS COM BENEFÍCIOS DO PLANO</t>
  </si>
  <si>
    <t>(C) INSUFICIÊNCIA OU EXCEDENTE FINANCEIRO (A-B)</t>
  </si>
  <si>
    <t>(D) SALDO ACUMULADO DO EXERCÍCIO  A VALOR ATUAL</t>
  </si>
  <si>
    <t>(F) Rentabilidade (dos Ativos que compõem os Recursos Garantidores)</t>
  </si>
  <si>
    <t>(G) EVOLUÇÃO DOS RECURSOS GARANTIDORES (Informar o valor acumulado na data da avaliação)</t>
  </si>
  <si>
    <t>CÁLCULO DURATION</t>
  </si>
  <si>
    <t>( H ) BENEFÍCIOS LÍQUIDOS A VALOR PRESENTE</t>
  </si>
  <si>
    <t>( I ) BENEFÍCIOS LÍQUIDOS PONDERADOS PELO INSTANTE</t>
  </si>
  <si>
    <t>01 - Crescimento Médio da Receita Corrente Líquida (RCL) e Despesa com Pessoal</t>
  </si>
  <si>
    <t>Ente:</t>
  </si>
  <si>
    <t>Ano base da Avaliação</t>
  </si>
  <si>
    <t>Data Base:</t>
  </si>
  <si>
    <t>Data Cálculo:</t>
  </si>
  <si>
    <t>Calculado</t>
  </si>
  <si>
    <t>Informado</t>
  </si>
  <si>
    <t>Despesa com Pessoal (exceto RPPS)</t>
  </si>
  <si>
    <t xml:space="preserve"> </t>
  </si>
  <si>
    <t>Dívida Consolidada Líquida – DCL</t>
  </si>
  <si>
    <t>Resultado Atuarial</t>
  </si>
  <si>
    <t>ANO</t>
  </si>
  <si>
    <t>RECEITA CORRENTE LÍQUIDA - RCL</t>
  </si>
  <si>
    <t>Inflação do Ano</t>
  </si>
  <si>
    <t>Inflação Acumulada</t>
  </si>
  <si>
    <t>DESPESA COM PESSOAL</t>
  </si>
  <si>
    <t>APURAÇÃO DO CUMPRIMENTO DO LIMITE GERAL</t>
  </si>
  <si>
    <t>VALOR</t>
  </si>
  <si>
    <t>Pessoal Ativo</t>
  </si>
  <si>
    <t>Pessoal Inativo e Pensionistas</t>
  </si>
  <si>
    <t>Outras despesas de pessoal decorrentes de contratos de terceirização (§ 1° do art. 18 da LRF)</t>
  </si>
  <si>
    <t>DESPESAS NÃO COMPUTADAS (§ 1° do art. 19 da LRF) (II)</t>
  </si>
  <si>
    <t>Idenizações por Demissão e Incentivos à Demissão Voluntária</t>
  </si>
  <si>
    <t>Decorrentes de Decisão Judicial de período anterior ou da apuração/Instrução Normativa TCE/PR 56/2011 -IRRF</t>
  </si>
  <si>
    <t>Despesas de Exercícios Anteriores de período anterior ao da apuração</t>
  </si>
  <si>
    <t>Inativos e Pensionistas com Recursos Vinculados</t>
  </si>
  <si>
    <t>DESPESA LÍQUIDA COM PESSOAL (III) = (I-II)</t>
  </si>
  <si>
    <t>DESPESA TOTAL COM PESSOAL - DTP (IV) = (III a = III b)</t>
  </si>
  <si>
    <t>RECEITA CORRENTE LÍQUIDA - RCL (V)</t>
  </si>
  <si>
    <t>% do DESPESA TOTAL COM PESSOAL - DTP sobre a RCL (VI) = (IV/V)*100</t>
  </si>
  <si>
    <t>LIMITE MÁXIMO (incisos I, II e III, art. 20 da LRF) - &lt;%&gt;</t>
  </si>
  <si>
    <t>LIMITE DE ALERTA (incisos II do § 1° do art. 59 da LRF) - &lt;%&gt;</t>
  </si>
  <si>
    <t>LIMITE PRUDENCIAL (parágrafo único, art. 22 da LRF) - &lt;%&gt;</t>
  </si>
  <si>
    <t>02 - Incremento do Custeio Especial proposto na RCL projetada do Ente</t>
  </si>
  <si>
    <t>Impacto do deficit atuarial após a inclusão no Quociente do Limite de Endividamento</t>
  </si>
  <si>
    <t>No.</t>
  </si>
  <si>
    <t>Pessoal Ativo Efetivo (Código 109001)</t>
  </si>
  <si>
    <t>Aposentadorias e Pensões (Códigos 210000 e 220000)</t>
  </si>
  <si>
    <t>Contribuição Patronal (Código 121000 - Todos os Planos)</t>
  </si>
  <si>
    <t>Contribuição Suplementar (Código 130101 - Todos os Planos)</t>
  </si>
  <si>
    <t>Parcelamentos (Código 130201 - Todos os Planos)</t>
  </si>
  <si>
    <t>Insuficiência ou Excedente Financeiro (Código 250001 - Todos os Planos)</t>
  </si>
  <si>
    <t>Despesa com Pessoal - LRF</t>
  </si>
  <si>
    <t>Evolução dos Recursos Garantidores (Código 290001)</t>
  </si>
  <si>
    <t>Indicadores de Viabilidade do Plano de Custeio</t>
  </si>
  <si>
    <t>Impacto da Despesa Total de Pessoal na RCL</t>
  </si>
  <si>
    <t>Relação com Limite Prudencial (Parágrafo único do art. 22 da LRF)</t>
  </si>
  <si>
    <t>Efetividade do Plano de Amortização</t>
  </si>
  <si>
    <t>EXPLICATIVA QUANTO AO PREENCCHIMENTO DO DEMONSTRATIVO</t>
  </si>
  <si>
    <t>PLANILHA 02 - Projeções</t>
  </si>
  <si>
    <r>
      <t xml:space="preserve">Informamos que deduzimos do Total de Despesa com Pessoal LRF "coluna K", o valor do Custo Suplementar Código 130101 "coluna H". Considerando que os aportes financeiros para Cobertura de Déficit Atuarial do RPPS estão sob a responsabilidade da Unidade Gestora, sendo controlados separadamente dos demais recursos, evidenciando assim a vinculação para qual forma instituídos e permanecem devidamente aplicados em conformidade com as normas vigentes a mais de 5 anos. Atendendo portanto, o que dispõe os incisos I e II, </t>
    </r>
    <r>
      <rPr>
        <sz val="12"/>
        <rFont val="Calibri"/>
        <family val="2"/>
      </rPr>
      <t>§</t>
    </r>
    <r>
      <rPr>
        <sz val="12"/>
        <rFont val="Arial"/>
        <family val="2"/>
        <charset val="1"/>
      </rPr>
      <t xml:space="preserve"> 1º do Art. 1º da Portaria nº 746/2011, podendo ser considerados como despesa orçamentária. Informamos ainda que a despesa com Pessoal informada na Planilha 01 - Histórico considerou a despesa com pessoal do executivo municipal e legislativo, sendo considerado o LIMITE MÁXIMO de 60% (inciso III, Art 20 LRF).</t>
    </r>
  </si>
  <si>
    <t>DESPESAS EXECUTADAS                   (Últimos 12 Meses)</t>
  </si>
  <si>
    <t>Benefícios a Conceder - Encargos -  Outras Aposentadorias Especiais</t>
  </si>
  <si>
    <t>Benefícios a Conceder - Encargos</t>
  </si>
  <si>
    <t>ENCARGOS - BENEFÍCIOS A CONCEDER</t>
  </si>
  <si>
    <t>CONTRIB. FUT.  APOSENTADOS - BENEF. A CONCEDER</t>
  </si>
  <si>
    <t>DESPESA TOTAL COM PESSOAL</t>
  </si>
  <si>
    <t>DÉFICIT ATUARIAL</t>
  </si>
  <si>
    <t>-</t>
  </si>
  <si>
    <t>DESPESA BRUTA COM PESSOAL (I)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</si>
</sst>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4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color rgb="FF0000FF"/>
      <name val="Arial Narrow"/>
      <family val="2"/>
    </font>
    <font>
      <b/>
      <sz val="8"/>
      <color rgb="FF0000FF"/>
      <name val="Arial Narrow"/>
      <family val="2"/>
    </font>
    <font>
      <b/>
      <sz val="10"/>
      <name val="Arial"/>
      <family val="2"/>
      <charset val="1"/>
    </font>
    <font>
      <sz val="8"/>
      <color indexed="10"/>
      <name val="Arial Narrow"/>
      <family val="2"/>
    </font>
    <font>
      <b/>
      <sz val="10"/>
      <name val="Arial Narrow"/>
      <family val="2"/>
    </font>
    <font>
      <b/>
      <u/>
      <sz val="12"/>
      <name val="Arial"/>
      <family val="2"/>
    </font>
    <font>
      <sz val="11"/>
      <name val="Arial Narrow"/>
      <family val="2"/>
    </font>
    <font>
      <b/>
      <sz val="11"/>
      <name val="Arial"/>
      <family val="2"/>
    </font>
    <font>
      <b/>
      <sz val="11"/>
      <name val="Arial Narrow"/>
      <family val="2"/>
    </font>
    <font>
      <sz val="10"/>
      <name val="Arial Narrow"/>
      <family val="2"/>
    </font>
    <font>
      <sz val="11"/>
      <color indexed="10"/>
      <name val="Arial Narrow"/>
      <family val="2"/>
    </font>
    <font>
      <b/>
      <sz val="12"/>
      <name val="Arial"/>
      <family val="2"/>
    </font>
    <font>
      <sz val="12"/>
      <name val="Arial"/>
      <family val="2"/>
      <charset val="1"/>
    </font>
    <font>
      <sz val="12"/>
      <name val="Calibri"/>
      <family val="2"/>
    </font>
    <font>
      <sz val="8"/>
      <color theme="1"/>
      <name val="Arial Narrow"/>
      <family val="2"/>
    </font>
    <font>
      <b/>
      <sz val="8"/>
      <color theme="1"/>
      <name val="Arial Narrow"/>
      <family val="2"/>
    </font>
    <font>
      <b/>
      <sz val="8"/>
      <color theme="4" tint="-0.499984740745262"/>
      <name val="Arial Narrow"/>
      <family val="2"/>
    </font>
    <font>
      <b/>
      <sz val="16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47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0">
    <xf numFmtId="0" fontId="0" fillId="0" borderId="0" xfId="0"/>
    <xf numFmtId="0" fontId="19" fillId="33" borderId="0" xfId="43" applyFont="1" applyFill="1" applyAlignment="1">
      <alignment horizontal="left" vertical="center"/>
    </xf>
    <xf numFmtId="0" fontId="20" fillId="33" borderId="0" xfId="43" applyFont="1" applyFill="1" applyAlignment="1">
      <alignment horizontal="center" vertical="center" wrapText="1"/>
    </xf>
    <xf numFmtId="0" fontId="21" fillId="33" borderId="0" xfId="43" applyFont="1" applyFill="1" applyAlignment="1">
      <alignment horizontal="center" vertical="center" wrapText="1"/>
    </xf>
    <xf numFmtId="0" fontId="20" fillId="33" borderId="10" xfId="43" applyFont="1" applyFill="1" applyBorder="1" applyAlignment="1">
      <alignment horizontal="center" vertical="center" wrapText="1"/>
    </xf>
    <xf numFmtId="0" fontId="21" fillId="33" borderId="11" xfId="43" applyFont="1" applyFill="1" applyBorder="1" applyAlignment="1">
      <alignment horizontal="center" vertical="center" wrapText="1"/>
    </xf>
    <xf numFmtId="0" fontId="21" fillId="34" borderId="12" xfId="43" applyFont="1" applyFill="1" applyBorder="1" applyAlignment="1">
      <alignment horizontal="center" vertical="center" wrapText="1"/>
    </xf>
    <xf numFmtId="0" fontId="21" fillId="33" borderId="13" xfId="43" applyFont="1" applyFill="1" applyBorder="1" applyAlignment="1">
      <alignment horizontal="center" vertical="center" wrapText="1"/>
    </xf>
    <xf numFmtId="14" fontId="21" fillId="34" borderId="14" xfId="43" applyNumberFormat="1" applyFont="1" applyFill="1" applyBorder="1" applyAlignment="1">
      <alignment horizontal="center" vertical="center" wrapText="1"/>
    </xf>
    <xf numFmtId="0" fontId="21" fillId="33" borderId="15" xfId="43" applyFont="1" applyFill="1" applyBorder="1" applyAlignment="1">
      <alignment horizontal="center" vertical="center" wrapText="1"/>
    </xf>
    <xf numFmtId="0" fontId="21" fillId="33" borderId="16" xfId="43" applyFont="1" applyFill="1" applyBorder="1" applyAlignment="1">
      <alignment horizontal="center" vertical="center" wrapText="1"/>
    </xf>
    <xf numFmtId="0" fontId="21" fillId="33" borderId="17" xfId="43" applyFont="1" applyFill="1" applyBorder="1" applyAlignment="1">
      <alignment horizontal="center" vertical="center" wrapText="1"/>
    </xf>
    <xf numFmtId="0" fontId="21" fillId="33" borderId="18" xfId="43" applyFont="1" applyFill="1" applyBorder="1" applyAlignment="1">
      <alignment horizontal="center" vertical="center" wrapText="1"/>
    </xf>
    <xf numFmtId="0" fontId="21" fillId="33" borderId="19" xfId="43" applyFont="1" applyFill="1" applyBorder="1" applyAlignment="1">
      <alignment horizontal="left" vertical="center" wrapText="1"/>
    </xf>
    <xf numFmtId="4" fontId="22" fillId="35" borderId="20" xfId="43" applyNumberFormat="1" applyFont="1" applyFill="1" applyBorder="1" applyAlignment="1">
      <alignment horizontal="center" vertical="center" wrapText="1"/>
    </xf>
    <xf numFmtId="4" fontId="23" fillId="36" borderId="21" xfId="43" applyNumberFormat="1" applyFont="1" applyFill="1" applyBorder="1" applyAlignment="1" applyProtection="1">
      <alignment horizontal="center" vertical="center" wrapText="1"/>
      <protection locked="0"/>
    </xf>
    <xf numFmtId="4" fontId="21" fillId="33" borderId="0" xfId="43" applyNumberFormat="1" applyFont="1" applyFill="1" applyAlignment="1">
      <alignment horizontal="center" vertical="center" wrapText="1"/>
    </xf>
    <xf numFmtId="10" fontId="21" fillId="33" borderId="0" xfId="43" applyNumberFormat="1" applyFont="1" applyFill="1" applyAlignment="1">
      <alignment horizontal="center" vertical="center" wrapText="1"/>
    </xf>
    <xf numFmtId="164" fontId="21" fillId="33" borderId="20" xfId="44" applyFont="1" applyFill="1" applyBorder="1" applyAlignment="1">
      <alignment horizontal="center" vertical="center" wrapText="1"/>
    </xf>
    <xf numFmtId="4" fontId="21" fillId="35" borderId="21" xfId="43" applyNumberFormat="1" applyFont="1" applyFill="1" applyBorder="1" applyAlignment="1">
      <alignment horizontal="center" vertical="center" wrapText="1"/>
    </xf>
    <xf numFmtId="4" fontId="21" fillId="35" borderId="20" xfId="43" applyNumberFormat="1" applyFont="1" applyFill="1" applyBorder="1" applyAlignment="1">
      <alignment horizontal="center" vertical="center" wrapText="1"/>
    </xf>
    <xf numFmtId="10" fontId="21" fillId="35" borderId="23" xfId="45" applyNumberFormat="1" applyFont="1" applyFill="1" applyBorder="1" applyAlignment="1">
      <alignment horizontal="center" vertical="center" wrapText="1"/>
    </xf>
    <xf numFmtId="0" fontId="0" fillId="0" borderId="24" xfId="0" applyBorder="1"/>
    <xf numFmtId="0" fontId="21" fillId="33" borderId="25" xfId="43" applyFont="1" applyFill="1" applyBorder="1" applyAlignment="1">
      <alignment horizontal="left" vertical="center" wrapText="1"/>
    </xf>
    <xf numFmtId="10" fontId="21" fillId="35" borderId="26" xfId="45" applyNumberFormat="1" applyFont="1" applyFill="1" applyBorder="1" applyAlignment="1">
      <alignment horizontal="center" vertical="center" wrapText="1"/>
    </xf>
    <xf numFmtId="0" fontId="0" fillId="35" borderId="27" xfId="0" applyFill="1" applyBorder="1"/>
    <xf numFmtId="0" fontId="20" fillId="33" borderId="28" xfId="44" applyNumberFormat="1" applyFont="1" applyFill="1" applyBorder="1" applyAlignment="1">
      <alignment horizontal="center" vertical="center" wrapText="1"/>
    </xf>
    <xf numFmtId="0" fontId="20" fillId="33" borderId="29" xfId="43" applyFont="1" applyFill="1" applyBorder="1" applyAlignment="1">
      <alignment horizontal="center" vertical="center" wrapText="1"/>
    </xf>
    <xf numFmtId="0" fontId="20" fillId="33" borderId="17" xfId="43" applyFont="1" applyFill="1" applyBorder="1" applyAlignment="1">
      <alignment horizontal="center" vertical="center" wrapText="1"/>
    </xf>
    <xf numFmtId="0" fontId="20" fillId="33" borderId="30" xfId="43" applyFont="1" applyFill="1" applyBorder="1" applyAlignment="1">
      <alignment horizontal="center" vertical="center" wrapText="1"/>
    </xf>
    <xf numFmtId="0" fontId="20" fillId="33" borderId="31" xfId="43" applyFont="1" applyFill="1" applyBorder="1" applyAlignment="1">
      <alignment horizontal="center" vertical="center" wrapText="1"/>
    </xf>
    <xf numFmtId="0" fontId="20" fillId="33" borderId="32" xfId="43" applyFont="1" applyFill="1" applyBorder="1" applyAlignment="1">
      <alignment horizontal="center" vertical="center" wrapText="1"/>
    </xf>
    <xf numFmtId="164" fontId="20" fillId="33" borderId="32" xfId="44" applyFont="1" applyFill="1" applyBorder="1" applyAlignment="1">
      <alignment horizontal="center" vertical="center" wrapText="1"/>
    </xf>
    <xf numFmtId="164" fontId="20" fillId="33" borderId="33" xfId="44" applyFont="1" applyFill="1" applyBorder="1" applyAlignment="1">
      <alignment horizontal="center" vertical="center" wrapText="1"/>
    </xf>
    <xf numFmtId="0" fontId="20" fillId="33" borderId="0" xfId="43" applyFont="1" applyFill="1" applyAlignment="1">
      <alignment horizontal="center" vertical="center" textRotation="90" wrapText="1"/>
    </xf>
    <xf numFmtId="0" fontId="0" fillId="0" borderId="0" xfId="0" applyAlignment="1">
      <alignment vertical="center" wrapText="1"/>
    </xf>
    <xf numFmtId="0" fontId="21" fillId="33" borderId="19" xfId="44" applyNumberFormat="1" applyFont="1" applyFill="1" applyBorder="1" applyAlignment="1">
      <alignment horizontal="center" vertical="center" wrapText="1"/>
    </xf>
    <xf numFmtId="164" fontId="21" fillId="33" borderId="34" xfId="44" applyFont="1" applyFill="1" applyBorder="1" applyAlignment="1">
      <alignment horizontal="center" vertical="center" wrapText="1"/>
    </xf>
    <xf numFmtId="10" fontId="21" fillId="33" borderId="23" xfId="45" applyNumberFormat="1" applyFont="1" applyFill="1" applyBorder="1" applyAlignment="1">
      <alignment horizontal="center" vertical="center" wrapText="1"/>
    </xf>
    <xf numFmtId="10" fontId="21" fillId="33" borderId="0" xfId="45" applyNumberFormat="1" applyFont="1" applyFill="1" applyBorder="1" applyAlignment="1">
      <alignment horizontal="center" vertical="center" wrapText="1"/>
    </xf>
    <xf numFmtId="10" fontId="21" fillId="35" borderId="19" xfId="45" applyNumberFormat="1" applyFont="1" applyFill="1" applyBorder="1" applyAlignment="1">
      <alignment horizontal="center" vertical="center" wrapText="1"/>
    </xf>
    <xf numFmtId="164" fontId="21" fillId="35" borderId="34" xfId="44" applyFont="1" applyFill="1" applyBorder="1" applyAlignment="1">
      <alignment horizontal="center" vertical="center" wrapText="1"/>
    </xf>
    <xf numFmtId="10" fontId="21" fillId="35" borderId="34" xfId="45" applyNumberFormat="1" applyFont="1" applyFill="1" applyBorder="1" applyAlignment="1">
      <alignment horizontal="center" vertical="center" wrapText="1"/>
    </xf>
    <xf numFmtId="164" fontId="21" fillId="33" borderId="35" xfId="44" applyFont="1" applyFill="1" applyBorder="1" applyAlignment="1">
      <alignment horizontal="center" vertical="center" wrapText="1"/>
    </xf>
    <xf numFmtId="10" fontId="21" fillId="33" borderId="26" xfId="45" applyNumberFormat="1" applyFont="1" applyFill="1" applyBorder="1" applyAlignment="1">
      <alignment horizontal="center" vertical="center" wrapText="1"/>
    </xf>
    <xf numFmtId="10" fontId="21" fillId="35" borderId="25" xfId="45" applyNumberFormat="1" applyFont="1" applyFill="1" applyBorder="1" applyAlignment="1">
      <alignment horizontal="center" vertical="center" wrapText="1"/>
    </xf>
    <xf numFmtId="164" fontId="21" fillId="35" borderId="35" xfId="44" applyFont="1" applyFill="1" applyBorder="1" applyAlignment="1">
      <alignment horizontal="center" vertical="center" wrapText="1"/>
    </xf>
    <xf numFmtId="10" fontId="21" fillId="35" borderId="35" xfId="45" applyNumberFormat="1" applyFont="1" applyFill="1" applyBorder="1" applyAlignment="1">
      <alignment horizontal="center" vertical="center" wrapText="1"/>
    </xf>
    <xf numFmtId="0" fontId="25" fillId="33" borderId="0" xfId="43" applyFont="1" applyFill="1" applyAlignment="1">
      <alignment horizontal="center" vertical="center" wrapText="1"/>
    </xf>
    <xf numFmtId="0" fontId="0" fillId="0" borderId="34" xfId="0" applyBorder="1"/>
    <xf numFmtId="0" fontId="19" fillId="33" borderId="0" xfId="43" applyFont="1" applyFill="1"/>
    <xf numFmtId="0" fontId="20" fillId="33" borderId="0" xfId="43" applyFont="1" applyFill="1"/>
    <xf numFmtId="10" fontId="21" fillId="33" borderId="0" xfId="45" applyNumberFormat="1" applyFont="1" applyFill="1"/>
    <xf numFmtId="0" fontId="21" fillId="33" borderId="0" xfId="43" applyFont="1" applyFill="1"/>
    <xf numFmtId="10" fontId="20" fillId="33" borderId="0" xfId="45" applyNumberFormat="1" applyFont="1" applyFill="1"/>
    <xf numFmtId="0" fontId="20" fillId="33" borderId="31" xfId="44" applyNumberFormat="1" applyFont="1" applyFill="1" applyBorder="1" applyAlignment="1">
      <alignment horizontal="center" vertical="center" wrapText="1"/>
    </xf>
    <xf numFmtId="0" fontId="20" fillId="33" borderId="32" xfId="44" applyNumberFormat="1" applyFont="1" applyFill="1" applyBorder="1" applyAlignment="1">
      <alignment horizontal="center" vertical="center" wrapText="1"/>
    </xf>
    <xf numFmtId="10" fontId="20" fillId="33" borderId="32" xfId="43" applyNumberFormat="1" applyFont="1" applyFill="1" applyBorder="1" applyAlignment="1">
      <alignment horizontal="center" vertical="center" wrapText="1"/>
    </xf>
    <xf numFmtId="0" fontId="20" fillId="33" borderId="33" xfId="43" applyFont="1" applyFill="1" applyBorder="1" applyAlignment="1">
      <alignment horizontal="center" vertical="center" wrapText="1"/>
    </xf>
    <xf numFmtId="10" fontId="20" fillId="33" borderId="0" xfId="45" applyNumberFormat="1" applyFont="1" applyFill="1" applyBorder="1" applyAlignment="1">
      <alignment horizontal="center" vertical="center" textRotation="90" wrapText="1"/>
    </xf>
    <xf numFmtId="0" fontId="21" fillId="0" borderId="19" xfId="44" applyNumberFormat="1" applyFont="1" applyFill="1" applyBorder="1" applyAlignment="1">
      <alignment horizontal="center" vertical="center" wrapText="1"/>
    </xf>
    <xf numFmtId="0" fontId="21" fillId="0" borderId="34" xfId="44" applyNumberFormat="1" applyFont="1" applyFill="1" applyBorder="1" applyAlignment="1">
      <alignment horizontal="center" vertical="center" wrapText="1"/>
    </xf>
    <xf numFmtId="164" fontId="21" fillId="0" borderId="34" xfId="44" applyFont="1" applyFill="1" applyBorder="1" applyAlignment="1">
      <alignment horizontal="center" vertical="center" wrapText="1"/>
    </xf>
    <xf numFmtId="164" fontId="21" fillId="0" borderId="34" xfId="43" applyNumberFormat="1" applyFont="1" applyBorder="1" applyAlignment="1">
      <alignment horizontal="center" vertical="center" wrapText="1"/>
    </xf>
    <xf numFmtId="164" fontId="21" fillId="0" borderId="23" xfId="43" applyNumberFormat="1" applyFont="1" applyBorder="1" applyAlignment="1">
      <alignment horizontal="center" vertical="center" wrapText="1"/>
    </xf>
    <xf numFmtId="0" fontId="21" fillId="0" borderId="25" xfId="44" applyNumberFormat="1" applyFont="1" applyFill="1" applyBorder="1" applyAlignment="1">
      <alignment horizontal="center" vertical="center" wrapText="1"/>
    </xf>
    <xf numFmtId="0" fontId="21" fillId="0" borderId="35" xfId="44" applyNumberFormat="1" applyFont="1" applyFill="1" applyBorder="1" applyAlignment="1">
      <alignment horizontal="center" vertical="center" wrapText="1"/>
    </xf>
    <xf numFmtId="0" fontId="27" fillId="33" borderId="0" xfId="43" applyFont="1" applyFill="1" applyAlignment="1">
      <alignment horizontal="left"/>
    </xf>
    <xf numFmtId="0" fontId="27" fillId="33" borderId="0" xfId="43" applyFont="1" applyFill="1" applyAlignment="1">
      <alignment horizontal="center"/>
    </xf>
    <xf numFmtId="0" fontId="18" fillId="33" borderId="0" xfId="43" applyFill="1" applyAlignment="1">
      <alignment horizontal="center"/>
    </xf>
    <xf numFmtId="0" fontId="28" fillId="33" borderId="0" xfId="43" applyFont="1" applyFill="1" applyAlignment="1">
      <alignment horizontal="left" vertical="center" wrapText="1"/>
    </xf>
    <xf numFmtId="0" fontId="28" fillId="33" borderId="0" xfId="43" applyFont="1" applyFill="1" applyAlignment="1">
      <alignment horizontal="center" vertical="center" wrapText="1"/>
    </xf>
    <xf numFmtId="0" fontId="29" fillId="33" borderId="0" xfId="43" applyFont="1" applyFill="1" applyAlignment="1">
      <alignment horizontal="center"/>
    </xf>
    <xf numFmtId="0" fontId="30" fillId="33" borderId="0" xfId="43" applyFont="1" applyFill="1" applyAlignment="1">
      <alignment horizontal="center" vertical="center" wrapText="1"/>
    </xf>
    <xf numFmtId="0" fontId="18" fillId="33" borderId="11" xfId="43" applyFont="1" applyFill="1" applyBorder="1" applyAlignment="1">
      <alignment horizontal="center"/>
    </xf>
    <xf numFmtId="0" fontId="18" fillId="33" borderId="0" xfId="43" applyFont="1" applyFill="1" applyAlignment="1">
      <alignment horizontal="center"/>
    </xf>
    <xf numFmtId="0" fontId="18" fillId="33" borderId="0" xfId="43" applyFont="1" applyFill="1" applyAlignment="1">
      <alignment horizontal="center" vertical="center" wrapText="1"/>
    </xf>
    <xf numFmtId="0" fontId="18" fillId="33" borderId="13" xfId="43" applyFont="1" applyFill="1" applyBorder="1" applyAlignment="1">
      <alignment horizontal="left" vertical="center"/>
    </xf>
    <xf numFmtId="0" fontId="18" fillId="33" borderId="41" xfId="43" applyFont="1" applyFill="1" applyBorder="1" applyAlignment="1">
      <alignment horizontal="center" vertical="center"/>
    </xf>
    <xf numFmtId="14" fontId="18" fillId="33" borderId="11" xfId="43" applyNumberFormat="1" applyFont="1" applyFill="1" applyBorder="1" applyAlignment="1">
      <alignment horizontal="center"/>
    </xf>
    <xf numFmtId="0" fontId="18" fillId="33" borderId="15" xfId="43" applyFont="1" applyFill="1" applyBorder="1" applyAlignment="1">
      <alignment horizontal="left" vertical="center"/>
    </xf>
    <xf numFmtId="0" fontId="18" fillId="33" borderId="42" xfId="43" applyFont="1" applyFill="1" applyBorder="1" applyAlignment="1">
      <alignment horizontal="center" vertical="center"/>
    </xf>
    <xf numFmtId="0" fontId="30" fillId="33" borderId="43" xfId="44" applyNumberFormat="1" applyFont="1" applyFill="1" applyBorder="1" applyAlignment="1">
      <alignment horizontal="center" vertical="center" wrapText="1"/>
    </xf>
    <xf numFmtId="0" fontId="30" fillId="33" borderId="44" xfId="44" applyNumberFormat="1" applyFont="1" applyFill="1" applyBorder="1" applyAlignment="1">
      <alignment horizontal="center" vertical="center" wrapText="1"/>
    </xf>
    <xf numFmtId="10" fontId="30" fillId="33" borderId="44" xfId="43" applyNumberFormat="1" applyFont="1" applyFill="1" applyBorder="1" applyAlignment="1">
      <alignment horizontal="center" vertical="center" wrapText="1"/>
    </xf>
    <xf numFmtId="0" fontId="30" fillId="33" borderId="44" xfId="43" applyFont="1" applyFill="1" applyBorder="1" applyAlignment="1">
      <alignment horizontal="center" vertical="center" wrapText="1"/>
    </xf>
    <xf numFmtId="0" fontId="30" fillId="33" borderId="45" xfId="43" applyFont="1" applyFill="1" applyBorder="1" applyAlignment="1">
      <alignment horizontal="center" vertical="center" wrapText="1"/>
    </xf>
    <xf numFmtId="0" fontId="30" fillId="33" borderId="0" xfId="43" applyFont="1" applyFill="1" applyAlignment="1">
      <alignment horizontal="center" vertical="center" textRotation="90" wrapText="1"/>
    </xf>
    <xf numFmtId="0" fontId="28" fillId="33" borderId="46" xfId="44" applyNumberFormat="1" applyFont="1" applyFill="1" applyBorder="1" applyAlignment="1">
      <alignment horizontal="center" vertical="center" wrapText="1"/>
    </xf>
    <xf numFmtId="0" fontId="31" fillId="33" borderId="47" xfId="44" applyNumberFormat="1" applyFont="1" applyFill="1" applyBorder="1" applyAlignment="1">
      <alignment horizontal="center" vertical="center" wrapText="1"/>
    </xf>
    <xf numFmtId="10" fontId="31" fillId="33" borderId="47" xfId="45" applyNumberFormat="1" applyFont="1" applyFill="1" applyBorder="1" applyAlignment="1">
      <alignment horizontal="center" vertical="center" wrapText="1"/>
    </xf>
    <xf numFmtId="0" fontId="28" fillId="33" borderId="19" xfId="44" applyNumberFormat="1" applyFont="1" applyFill="1" applyBorder="1" applyAlignment="1">
      <alignment horizontal="center" vertical="center" wrapText="1"/>
    </xf>
    <xf numFmtId="0" fontId="31" fillId="33" borderId="34" xfId="44" applyNumberFormat="1" applyFont="1" applyFill="1" applyBorder="1" applyAlignment="1">
      <alignment horizontal="center" vertical="center" wrapText="1"/>
    </xf>
    <xf numFmtId="10" fontId="31" fillId="33" borderId="34" xfId="45" applyNumberFormat="1" applyFont="1" applyFill="1" applyBorder="1" applyAlignment="1">
      <alignment horizontal="center" vertical="center" wrapText="1"/>
    </xf>
    <xf numFmtId="0" fontId="28" fillId="33" borderId="25" xfId="44" applyNumberFormat="1" applyFont="1" applyFill="1" applyBorder="1" applyAlignment="1">
      <alignment horizontal="center" vertical="center" wrapText="1"/>
    </xf>
    <xf numFmtId="0" fontId="31" fillId="33" borderId="35" xfId="44" applyNumberFormat="1" applyFont="1" applyFill="1" applyBorder="1" applyAlignment="1">
      <alignment horizontal="center" vertical="center" wrapText="1"/>
    </xf>
    <xf numFmtId="10" fontId="31" fillId="33" borderId="35" xfId="45" applyNumberFormat="1" applyFont="1" applyFill="1" applyBorder="1" applyAlignment="1">
      <alignment horizontal="center" vertical="center" wrapText="1"/>
    </xf>
    <xf numFmtId="0" fontId="32" fillId="33" borderId="0" xfId="43" applyFont="1" applyFill="1" applyAlignment="1">
      <alignment horizontal="center" vertical="center" wrapText="1"/>
    </xf>
    <xf numFmtId="0" fontId="33" fillId="0" borderId="0" xfId="0" applyFont="1" applyAlignment="1">
      <alignment vertical="center" wrapText="1"/>
    </xf>
    <xf numFmtId="0" fontId="33" fillId="0" borderId="0" xfId="0" applyFont="1"/>
    <xf numFmtId="0" fontId="34" fillId="0" borderId="0" xfId="0" applyFont="1" applyAlignment="1">
      <alignment wrapText="1"/>
    </xf>
    <xf numFmtId="0" fontId="0" fillId="0" borderId="37" xfId="0" applyBorder="1" applyAlignment="1">
      <alignment horizontal="center"/>
    </xf>
    <xf numFmtId="4" fontId="36" fillId="0" borderId="34" xfId="0" applyNumberFormat="1" applyFont="1" applyBorder="1" applyAlignment="1">
      <alignment horizontal="center"/>
    </xf>
    <xf numFmtId="4" fontId="0" fillId="0" borderId="0" xfId="0" applyNumberFormat="1"/>
    <xf numFmtId="0" fontId="36" fillId="0" borderId="0" xfId="0" applyFont="1"/>
    <xf numFmtId="10" fontId="36" fillId="0" borderId="0" xfId="46" applyNumberFormat="1" applyFont="1"/>
    <xf numFmtId="9" fontId="36" fillId="0" borderId="0" xfId="46" applyFont="1"/>
    <xf numFmtId="4" fontId="36" fillId="0" borderId="34" xfId="0" applyNumberFormat="1" applyFont="1" applyBorder="1"/>
    <xf numFmtId="0" fontId="36" fillId="0" borderId="34" xfId="0" applyFont="1" applyBorder="1"/>
    <xf numFmtId="0" fontId="37" fillId="35" borderId="34" xfId="0" applyFont="1" applyFill="1" applyBorder="1" applyAlignment="1">
      <alignment horizontal="center" vertical="center"/>
    </xf>
    <xf numFmtId="4" fontId="38" fillId="36" borderId="34" xfId="0" applyNumberFormat="1" applyFont="1" applyFill="1" applyBorder="1"/>
    <xf numFmtId="2" fontId="38" fillId="36" borderId="34" xfId="0" applyNumberFormat="1" applyFont="1" applyFill="1" applyBorder="1"/>
    <xf numFmtId="4" fontId="38" fillId="36" borderId="34" xfId="0" applyNumberFormat="1" applyFont="1" applyFill="1" applyBorder="1" applyAlignment="1">
      <alignment horizontal="center" vertical="center"/>
    </xf>
    <xf numFmtId="4" fontId="37" fillId="0" borderId="34" xfId="0" applyNumberFormat="1" applyFont="1" applyBorder="1"/>
    <xf numFmtId="4" fontId="37" fillId="35" borderId="34" xfId="0" applyNumberFormat="1" applyFont="1" applyFill="1" applyBorder="1" applyAlignment="1">
      <alignment horizontal="center" vertical="center"/>
    </xf>
    <xf numFmtId="9" fontId="37" fillId="0" borderId="34" xfId="46" applyNumberFormat="1" applyFont="1" applyBorder="1" applyAlignment="1">
      <alignment horizontal="center"/>
    </xf>
    <xf numFmtId="0" fontId="0" fillId="0" borderId="34" xfId="0" applyBorder="1" applyAlignment="1">
      <alignment horizontal="center" vertical="center"/>
    </xf>
    <xf numFmtId="0" fontId="0" fillId="0" borderId="34" xfId="0" applyBorder="1" applyAlignment="1">
      <alignment horizontal="center"/>
    </xf>
    <xf numFmtId="0" fontId="0" fillId="0" borderId="34" xfId="0" applyBorder="1" applyAlignment="1">
      <alignment horizontal="center" vertical="center" wrapText="1"/>
    </xf>
    <xf numFmtId="4" fontId="0" fillId="0" borderId="34" xfId="0" applyNumberFormat="1" applyBorder="1" applyAlignment="1">
      <alignment horizontal="center"/>
    </xf>
    <xf numFmtId="43" fontId="0" fillId="0" borderId="34" xfId="1" applyFont="1" applyBorder="1" applyAlignment="1">
      <alignment horizontal="center"/>
    </xf>
    <xf numFmtId="2" fontId="0" fillId="0" borderId="34" xfId="0" applyNumberFormat="1" applyBorder="1" applyAlignment="1">
      <alignment horizontal="center"/>
    </xf>
    <xf numFmtId="43" fontId="0" fillId="0" borderId="34" xfId="0" applyNumberFormat="1" applyBorder="1"/>
    <xf numFmtId="0" fontId="0" fillId="0" borderId="37" xfId="0" applyBorder="1"/>
    <xf numFmtId="4" fontId="0" fillId="0" borderId="37" xfId="0" applyNumberFormat="1" applyBorder="1" applyAlignment="1">
      <alignment horizontal="center"/>
    </xf>
    <xf numFmtId="10" fontId="21" fillId="33" borderId="26" xfId="46" applyNumberFormat="1" applyFont="1" applyFill="1" applyBorder="1" applyAlignment="1">
      <alignment horizontal="center" vertical="center" wrapText="1"/>
    </xf>
    <xf numFmtId="4" fontId="20" fillId="33" borderId="34" xfId="43" applyNumberFormat="1" applyFont="1" applyFill="1" applyBorder="1" applyAlignment="1" applyProtection="1">
      <alignment horizontal="center" vertical="center" wrapText="1"/>
      <protection locked="0"/>
    </xf>
    <xf numFmtId="4" fontId="20" fillId="33" borderId="35" xfId="43" applyNumberFormat="1" applyFont="1" applyFill="1" applyBorder="1" applyAlignment="1" applyProtection="1">
      <alignment horizontal="center" vertical="center" wrapText="1"/>
      <protection locked="0"/>
    </xf>
    <xf numFmtId="10" fontId="26" fillId="36" borderId="38" xfId="45" quotePrefix="1" applyNumberFormat="1" applyFont="1" applyFill="1" applyBorder="1" applyAlignment="1">
      <alignment horizontal="center" vertical="center" wrapText="1"/>
    </xf>
    <xf numFmtId="0" fontId="16" fillId="37" borderId="20" xfId="0" applyFont="1" applyFill="1" applyBorder="1" applyAlignment="1">
      <alignment horizontal="left"/>
    </xf>
    <xf numFmtId="0" fontId="16" fillId="37" borderId="36" xfId="0" applyFont="1" applyFill="1" applyBorder="1" applyAlignment="1">
      <alignment horizontal="left"/>
    </xf>
    <xf numFmtId="0" fontId="16" fillId="37" borderId="37" xfId="0" applyFont="1" applyFill="1" applyBorder="1" applyAlignment="1">
      <alignment horizontal="left"/>
    </xf>
    <xf numFmtId="0" fontId="16" fillId="37" borderId="34" xfId="0" applyFont="1" applyFill="1" applyBorder="1"/>
    <xf numFmtId="1" fontId="0" fillId="0" borderId="34" xfId="0" applyNumberFormat="1" applyBorder="1" applyAlignment="1">
      <alignment horizontal="center"/>
    </xf>
    <xf numFmtId="0" fontId="0" fillId="38" borderId="34" xfId="0" applyFill="1" applyBorder="1"/>
    <xf numFmtId="0" fontId="0" fillId="38" borderId="37" xfId="0" applyFill="1" applyBorder="1"/>
    <xf numFmtId="4" fontId="41" fillId="37" borderId="34" xfId="0" applyNumberFormat="1" applyFont="1" applyFill="1" applyBorder="1" applyAlignment="1">
      <alignment horizontal="center"/>
    </xf>
    <xf numFmtId="0" fontId="40" fillId="0" borderId="34" xfId="0" applyFont="1" applyBorder="1" applyAlignment="1">
      <alignment horizontal="center" vertical="center"/>
    </xf>
    <xf numFmtId="0" fontId="40" fillId="0" borderId="34" xfId="0" applyFont="1" applyBorder="1" applyAlignment="1">
      <alignment horizontal="center"/>
    </xf>
    <xf numFmtId="0" fontId="40" fillId="0" borderId="34" xfId="0" applyFont="1" applyBorder="1" applyAlignment="1">
      <alignment horizontal="center" vertical="center" wrapText="1"/>
    </xf>
    <xf numFmtId="4" fontId="40" fillId="0" borderId="34" xfId="0" applyNumberFormat="1" applyFont="1" applyBorder="1" applyAlignment="1">
      <alignment horizontal="center"/>
    </xf>
    <xf numFmtId="4" fontId="16" fillId="0" borderId="34" xfId="0" applyNumberFormat="1" applyFont="1" applyBorder="1" applyAlignment="1">
      <alignment horizontal="center"/>
    </xf>
    <xf numFmtId="0" fontId="40" fillId="38" borderId="34" xfId="0" applyFont="1" applyFill="1" applyBorder="1"/>
    <xf numFmtId="0" fontId="0" fillId="33" borderId="34" xfId="0" applyFill="1" applyBorder="1" applyAlignment="1">
      <alignment horizontal="center" vertical="center" wrapText="1"/>
    </xf>
    <xf numFmtId="0" fontId="0" fillId="33" borderId="37" xfId="0" applyFill="1" applyBorder="1" applyAlignment="1">
      <alignment horizontal="center" vertical="center" wrapText="1"/>
    </xf>
    <xf numFmtId="4" fontId="21" fillId="33" borderId="22" xfId="43" applyNumberFormat="1" applyFont="1" applyFill="1" applyBorder="1" applyAlignment="1">
      <alignment horizontal="center" vertical="center" wrapText="1"/>
    </xf>
    <xf numFmtId="10" fontId="37" fillId="35" borderId="34" xfId="46" applyNumberFormat="1" applyFont="1" applyFill="1" applyBorder="1" applyAlignment="1">
      <alignment horizontal="center" vertical="center"/>
    </xf>
    <xf numFmtId="10" fontId="31" fillId="33" borderId="48" xfId="45" applyNumberFormat="1" applyFont="1" applyFill="1" applyBorder="1" applyAlignment="1">
      <alignment horizontal="right" vertical="center" wrapText="1" indent="1"/>
    </xf>
    <xf numFmtId="0" fontId="16" fillId="37" borderId="20" xfId="0" applyFont="1" applyFill="1" applyBorder="1" applyAlignment="1">
      <alignment horizontal="left"/>
    </xf>
    <xf numFmtId="0" fontId="16" fillId="37" borderId="37" xfId="0" applyFont="1" applyFill="1" applyBorder="1" applyAlignment="1">
      <alignment horizontal="left"/>
    </xf>
    <xf numFmtId="0" fontId="17" fillId="38" borderId="20" xfId="0" applyFont="1" applyFill="1" applyBorder="1" applyAlignment="1">
      <alignment horizontal="left"/>
    </xf>
    <xf numFmtId="0" fontId="17" fillId="38" borderId="36" xfId="0" applyFont="1" applyFill="1" applyBorder="1" applyAlignment="1">
      <alignment horizontal="left"/>
    </xf>
    <xf numFmtId="0" fontId="17" fillId="38" borderId="37" xfId="0" applyFont="1" applyFill="1" applyBorder="1" applyAlignment="1">
      <alignment horizontal="left"/>
    </xf>
    <xf numFmtId="0" fontId="16" fillId="37" borderId="36" xfId="0" applyFont="1" applyFill="1" applyBorder="1" applyAlignment="1">
      <alignment horizontal="left"/>
    </xf>
    <xf numFmtId="0" fontId="39" fillId="0" borderId="20" xfId="0" applyFont="1" applyBorder="1" applyAlignment="1">
      <alignment horizontal="left" vertical="center"/>
    </xf>
    <xf numFmtId="0" fontId="16" fillId="0" borderId="36" xfId="0" applyFont="1" applyBorder="1" applyAlignment="1">
      <alignment horizontal="left" vertical="center"/>
    </xf>
    <xf numFmtId="0" fontId="16" fillId="0" borderId="37" xfId="0" applyFont="1" applyBorder="1" applyAlignment="1">
      <alignment horizontal="left" vertical="center"/>
    </xf>
    <xf numFmtId="4" fontId="17" fillId="38" borderId="20" xfId="0" applyNumberFormat="1" applyFont="1" applyFill="1" applyBorder="1" applyAlignment="1">
      <alignment horizontal="left"/>
    </xf>
    <xf numFmtId="4" fontId="17" fillId="38" borderId="36" xfId="0" applyNumberFormat="1" applyFont="1" applyFill="1" applyBorder="1" applyAlignment="1">
      <alignment horizontal="left"/>
    </xf>
    <xf numFmtId="4" fontId="17" fillId="38" borderId="37" xfId="0" applyNumberFormat="1" applyFont="1" applyFill="1" applyBorder="1" applyAlignment="1">
      <alignment horizontal="left"/>
    </xf>
    <xf numFmtId="0" fontId="36" fillId="0" borderId="20" xfId="0" applyFont="1" applyBorder="1" applyAlignment="1">
      <alignment horizontal="left" indent="1"/>
    </xf>
    <xf numFmtId="0" fontId="36" fillId="0" borderId="36" xfId="0" applyFont="1" applyBorder="1" applyAlignment="1">
      <alignment horizontal="left" indent="1"/>
    </xf>
    <xf numFmtId="0" fontId="36" fillId="0" borderId="37" xfId="0" applyFont="1" applyBorder="1" applyAlignment="1">
      <alignment horizontal="left" indent="1"/>
    </xf>
    <xf numFmtId="0" fontId="37" fillId="35" borderId="34" xfId="0" applyFont="1" applyFill="1" applyBorder="1" applyAlignment="1">
      <alignment horizontal="center" vertical="center"/>
    </xf>
    <xf numFmtId="0" fontId="37" fillId="35" borderId="34" xfId="0" applyFont="1" applyFill="1" applyBorder="1" applyAlignment="1">
      <alignment horizontal="center" vertical="center" wrapText="1"/>
    </xf>
    <xf numFmtId="0" fontId="36" fillId="0" borderId="20" xfId="0" applyFont="1" applyBorder="1" applyAlignment="1"/>
    <xf numFmtId="0" fontId="36" fillId="0" borderId="36" xfId="0" applyFont="1" applyBorder="1" applyAlignment="1"/>
    <xf numFmtId="0" fontId="36" fillId="0" borderId="37" xfId="0" applyFont="1" applyBorder="1" applyAlignment="1"/>
    <xf numFmtId="0" fontId="36" fillId="0" borderId="20" xfId="0" applyFont="1" applyBorder="1" applyAlignment="1">
      <alignment horizontal="left"/>
    </xf>
    <xf numFmtId="0" fontId="36" fillId="0" borderId="36" xfId="0" applyFont="1" applyBorder="1" applyAlignment="1">
      <alignment horizontal="left"/>
    </xf>
    <xf numFmtId="0" fontId="36" fillId="0" borderId="37" xfId="0" applyFont="1" applyBorder="1" applyAlignment="1">
      <alignment horizontal="left"/>
    </xf>
    <xf numFmtId="0" fontId="36" fillId="35" borderId="20" xfId="0" applyFont="1" applyFill="1" applyBorder="1" applyAlignment="1"/>
    <xf numFmtId="0" fontId="36" fillId="35" borderId="36" xfId="0" applyFont="1" applyFill="1" applyBorder="1" applyAlignment="1"/>
    <xf numFmtId="0" fontId="36" fillId="35" borderId="37" xfId="0" applyFont="1" applyFill="1" applyBorder="1" applyAlignment="1"/>
    <xf numFmtId="0" fontId="36" fillId="0" borderId="20" xfId="0" applyFont="1" applyBorder="1" applyAlignment="1">
      <alignment horizontal="center"/>
    </xf>
    <xf numFmtId="0" fontId="36" fillId="0" borderId="36" xfId="0" applyFont="1" applyBorder="1" applyAlignment="1">
      <alignment horizontal="center"/>
    </xf>
    <xf numFmtId="0" fontId="36" fillId="0" borderId="37" xfId="0" applyFont="1" applyBorder="1" applyAlignment="1">
      <alignment horizontal="center"/>
    </xf>
    <xf numFmtId="0" fontId="37" fillId="35" borderId="20" xfId="0" applyFont="1" applyFill="1" applyBorder="1" applyAlignment="1">
      <alignment horizontal="center" vertical="center"/>
    </xf>
    <xf numFmtId="0" fontId="37" fillId="35" borderId="36" xfId="0" applyFont="1" applyFill="1" applyBorder="1" applyAlignment="1">
      <alignment horizontal="center" vertical="center"/>
    </xf>
    <xf numFmtId="0" fontId="37" fillId="35" borderId="37" xfId="0" applyFont="1" applyFill="1" applyBorder="1" applyAlignment="1">
      <alignment horizontal="center" vertical="center"/>
    </xf>
    <xf numFmtId="0" fontId="36" fillId="35" borderId="20" xfId="0" applyFont="1" applyFill="1" applyBorder="1" applyAlignment="1">
      <alignment horizontal="left"/>
    </xf>
    <xf numFmtId="0" fontId="36" fillId="35" borderId="36" xfId="0" applyFont="1" applyFill="1" applyBorder="1" applyAlignment="1">
      <alignment horizontal="left"/>
    </xf>
    <xf numFmtId="0" fontId="36" fillId="35" borderId="37" xfId="0" applyFont="1" applyFill="1" applyBorder="1" applyAlignment="1">
      <alignment horizontal="left"/>
    </xf>
    <xf numFmtId="17" fontId="24" fillId="0" borderId="0" xfId="0" applyNumberFormat="1" applyFont="1" applyAlignment="1">
      <alignment horizontal="center" vertical="center" wrapText="1"/>
    </xf>
    <xf numFmtId="0" fontId="26" fillId="33" borderId="38" xfId="43" applyFont="1" applyFill="1" applyBorder="1" applyAlignment="1">
      <alignment horizontal="left" vertical="center" wrapText="1"/>
    </xf>
    <xf numFmtId="0" fontId="29" fillId="33" borderId="10" xfId="43" applyFont="1" applyFill="1" applyBorder="1" applyAlignment="1">
      <alignment horizontal="left" vertical="center"/>
    </xf>
    <xf numFmtId="0" fontId="29" fillId="33" borderId="39" xfId="43" applyFont="1" applyFill="1" applyBorder="1" applyAlignment="1">
      <alignment horizontal="left" vertical="center"/>
    </xf>
    <xf numFmtId="0" fontId="18" fillId="33" borderId="11" xfId="43" applyFont="1" applyFill="1" applyBorder="1" applyAlignment="1">
      <alignment horizontal="left" vertical="center" wrapText="1"/>
    </xf>
    <xf numFmtId="0" fontId="18" fillId="33" borderId="40" xfId="43" applyFont="1" applyFill="1" applyBorder="1" applyAlignment="1">
      <alignment horizontal="left" vertical="center" wrapText="1"/>
    </xf>
    <xf numFmtId="9" fontId="37" fillId="0" borderId="34" xfId="0" applyNumberFormat="1" applyFont="1" applyBorder="1" applyAlignment="1">
      <alignment horizontal="center"/>
    </xf>
  </cellXfs>
  <cellStyles count="47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Neutro" xfId="9" builtinId="28" customBuiltin="1"/>
    <cellStyle name="Normal" xfId="0" builtinId="0"/>
    <cellStyle name="Normal 3" xfId="43" xr:uid="{00000000-0005-0000-0000-000020000000}"/>
    <cellStyle name="Nota" xfId="16" builtinId="10" customBuiltin="1"/>
    <cellStyle name="Porcentagem" xfId="46" builtinId="5"/>
    <cellStyle name="Porcentagem 2" xfId="45" xr:uid="{00000000-0005-0000-0000-000023000000}"/>
    <cellStyle name="Ruim" xfId="8" builtinId="27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  <cellStyle name="Vírgula" xfId="1" builtinId="3"/>
    <cellStyle name="Vírgula 2" xfId="44" xr:uid="{00000000-0005-0000-0000-00002E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cspinheiro/Downloads/impacto%20or&#231;%20e%20financeiro%20-%20ToledoPrev%20-%20viabilidade%20or&#231;amentar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xo e Duração do Passivo"/>
      <sheetName val="Anexo 1 - Despesa com Pessoal "/>
      <sheetName val="01- Histórico"/>
      <sheetName val="02 - Projeções"/>
      <sheetName val="03 - Indicadores "/>
      <sheetName val="Explicativa"/>
    </sheetNames>
    <sheetDataSet>
      <sheetData sheetId="0" refreshError="1"/>
      <sheetData sheetId="1" refreshError="1"/>
      <sheetData sheetId="2">
        <row r="17">
          <cell r="B17" t="str">
            <v>RECEITA CORRENTE LÍQUIDA - RCL</v>
          </cell>
        </row>
        <row r="28">
          <cell r="A28">
            <v>2022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160"/>
  <sheetViews>
    <sheetView tabSelected="1" topLeftCell="BH4" zoomScale="60" zoomScaleNormal="60" workbookViewId="0">
      <selection activeCell="BR12" sqref="BR12"/>
    </sheetView>
  </sheetViews>
  <sheetFormatPr defaultRowHeight="15" x14ac:dyDescent="0.25"/>
  <cols>
    <col min="1" max="1" width="9" customWidth="1"/>
    <col min="2" max="2" width="10.42578125" bestFit="1" customWidth="1"/>
    <col min="3" max="3" width="20.140625" customWidth="1"/>
    <col min="4" max="4" width="22.85546875" customWidth="1"/>
    <col min="5" max="5" width="23.85546875" customWidth="1"/>
    <col min="6" max="6" width="29.140625" customWidth="1"/>
    <col min="7" max="7" width="30" customWidth="1"/>
    <col min="8" max="8" width="30.42578125" customWidth="1"/>
    <col min="9" max="9" width="29.42578125" customWidth="1"/>
    <col min="10" max="10" width="29.140625" customWidth="1"/>
    <col min="11" max="11" width="31.42578125" customWidth="1"/>
    <col min="12" max="12" width="29.7109375" customWidth="1"/>
    <col min="13" max="13" width="28.85546875" customWidth="1"/>
    <col min="14" max="14" width="31" customWidth="1"/>
    <col min="15" max="15" width="32.42578125" customWidth="1"/>
    <col min="16" max="16" width="28.85546875" customWidth="1"/>
    <col min="17" max="17" width="30.7109375" customWidth="1"/>
    <col min="18" max="18" width="27" customWidth="1"/>
    <col min="19" max="19" width="35" customWidth="1"/>
    <col min="20" max="20" width="28.7109375" customWidth="1"/>
    <col min="21" max="21" width="30" customWidth="1"/>
    <col min="22" max="22" width="36.85546875" customWidth="1"/>
    <col min="23" max="23" width="32" customWidth="1"/>
    <col min="24" max="24" width="40.140625" customWidth="1"/>
    <col min="25" max="25" width="37" customWidth="1"/>
    <col min="26" max="26" width="29" customWidth="1"/>
    <col min="27" max="27" width="30.85546875" customWidth="1"/>
    <col min="28" max="28" width="31.140625" customWidth="1"/>
    <col min="29" max="29" width="33.42578125" customWidth="1"/>
    <col min="30" max="30" width="29" customWidth="1"/>
    <col min="31" max="31" width="31.28515625" customWidth="1"/>
    <col min="32" max="32" width="32" customWidth="1"/>
    <col min="33" max="33" width="31.140625" customWidth="1"/>
    <col min="34" max="35" width="30.7109375" customWidth="1"/>
    <col min="36" max="36" width="30.5703125" customWidth="1"/>
    <col min="37" max="37" width="32.85546875" customWidth="1"/>
    <col min="38" max="38" width="30.140625" customWidth="1"/>
    <col min="39" max="39" width="27" customWidth="1"/>
    <col min="40" max="40" width="30.5703125" customWidth="1"/>
    <col min="41" max="41" width="33.7109375" customWidth="1"/>
    <col min="42" max="42" width="31.42578125" customWidth="1"/>
    <col min="43" max="43" width="30.85546875" customWidth="1"/>
    <col min="44" max="44" width="32.7109375" customWidth="1"/>
    <col min="45" max="45" width="27.85546875" customWidth="1"/>
    <col min="46" max="46" width="29.7109375" customWidth="1"/>
    <col min="47" max="47" width="26" customWidth="1"/>
    <col min="48" max="48" width="27.5703125" customWidth="1"/>
    <col min="49" max="49" width="27.7109375" customWidth="1"/>
    <col min="50" max="50" width="27" customWidth="1"/>
    <col min="51" max="51" width="26.85546875" customWidth="1"/>
    <col min="52" max="52" width="22.5703125" customWidth="1"/>
    <col min="53" max="53" width="26.7109375" customWidth="1"/>
    <col min="54" max="54" width="25.28515625" customWidth="1"/>
    <col min="55" max="55" width="28.85546875" customWidth="1"/>
    <col min="56" max="56" width="28" customWidth="1"/>
    <col min="57" max="57" width="28.140625" customWidth="1"/>
    <col min="58" max="58" width="28.5703125" customWidth="1"/>
    <col min="59" max="59" width="28.140625" customWidth="1"/>
    <col min="60" max="60" width="27" customWidth="1"/>
    <col min="61" max="61" width="15.7109375" bestFit="1" customWidth="1"/>
    <col min="62" max="62" width="31.5703125" customWidth="1"/>
    <col min="63" max="63" width="30" customWidth="1"/>
    <col min="64" max="64" width="28.5703125" customWidth="1"/>
    <col min="65" max="65" width="27.5703125" customWidth="1"/>
    <col min="66" max="66" width="32.5703125" customWidth="1"/>
    <col min="67" max="67" width="31.85546875" customWidth="1"/>
    <col min="68" max="68" width="19" customWidth="1"/>
    <col min="69" max="69" width="22.42578125" customWidth="1"/>
    <col min="70" max="70" width="26" customWidth="1"/>
  </cols>
  <sheetData>
    <row r="1" spans="1:70" ht="30" customHeight="1" x14ac:dyDescent="0.25">
      <c r="A1" s="154" t="s">
        <v>12</v>
      </c>
      <c r="B1" s="155"/>
      <c r="C1" s="155"/>
      <c r="D1" s="155"/>
      <c r="E1" s="155"/>
      <c r="F1" s="155"/>
      <c r="G1" s="155"/>
      <c r="H1" s="156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123"/>
      <c r="BK1" s="49"/>
      <c r="BL1" s="49"/>
      <c r="BM1" s="49"/>
      <c r="BN1" s="49"/>
      <c r="BO1" s="49"/>
      <c r="BP1" s="49"/>
      <c r="BQ1" s="49"/>
    </row>
    <row r="2" spans="1:70" x14ac:dyDescent="0.25">
      <c r="A2" s="148" t="s">
        <v>13</v>
      </c>
      <c r="B2" s="153"/>
      <c r="C2" s="153"/>
      <c r="D2" s="153"/>
      <c r="E2" s="149"/>
      <c r="F2" s="148" t="s">
        <v>15</v>
      </c>
      <c r="G2" s="153"/>
      <c r="H2" s="153"/>
      <c r="I2" s="153"/>
      <c r="J2" s="153"/>
      <c r="K2" s="153"/>
      <c r="L2" s="149"/>
      <c r="M2" s="148" t="s">
        <v>23</v>
      </c>
      <c r="N2" s="153"/>
      <c r="O2" s="153"/>
      <c r="P2" s="153"/>
      <c r="Q2" s="153"/>
      <c r="R2" s="153"/>
      <c r="S2" s="153"/>
      <c r="T2" s="149"/>
      <c r="U2" s="148" t="s">
        <v>32</v>
      </c>
      <c r="V2" s="153"/>
      <c r="W2" s="153"/>
      <c r="X2" s="153"/>
      <c r="Y2" s="153"/>
      <c r="Z2" s="153"/>
      <c r="AA2" s="153"/>
      <c r="AB2" s="149"/>
      <c r="AC2" s="148" t="s">
        <v>135</v>
      </c>
      <c r="AD2" s="153"/>
      <c r="AE2" s="153"/>
      <c r="AF2" s="153"/>
      <c r="AG2" s="149"/>
      <c r="AH2" s="148" t="s">
        <v>0</v>
      </c>
      <c r="AI2" s="153"/>
      <c r="AJ2" s="153"/>
      <c r="AK2" s="153"/>
      <c r="AL2" s="153"/>
      <c r="AM2" s="149"/>
      <c r="AN2" s="129" t="s">
        <v>1</v>
      </c>
      <c r="AO2" s="130"/>
      <c r="AP2" s="130"/>
      <c r="AQ2" s="131"/>
      <c r="AR2" s="132" t="s">
        <v>2</v>
      </c>
      <c r="AS2" s="148" t="s">
        <v>57</v>
      </c>
      <c r="AT2" s="153"/>
      <c r="AU2" s="153"/>
      <c r="AV2" s="153"/>
      <c r="AW2" s="153"/>
      <c r="AX2" s="153"/>
      <c r="AY2" s="149"/>
      <c r="AZ2" s="148" t="s">
        <v>134</v>
      </c>
      <c r="BA2" s="153"/>
      <c r="BB2" s="153"/>
      <c r="BC2" s="153"/>
      <c r="BD2" s="153"/>
      <c r="BE2" s="153"/>
      <c r="BF2" s="153"/>
      <c r="BG2" s="153"/>
      <c r="BH2" s="153"/>
      <c r="BI2" s="149"/>
      <c r="BJ2" s="131" t="s">
        <v>2</v>
      </c>
      <c r="BK2" s="148" t="s">
        <v>3</v>
      </c>
      <c r="BL2" s="153"/>
      <c r="BM2" s="153"/>
      <c r="BN2" s="153"/>
      <c r="BO2" s="149"/>
      <c r="BP2" s="148" t="s">
        <v>77</v>
      </c>
      <c r="BQ2" s="149"/>
    </row>
    <row r="3" spans="1:70" x14ac:dyDescent="0.25">
      <c r="A3" s="117">
        <v>100101</v>
      </c>
      <c r="B3" s="133">
        <v>100201</v>
      </c>
      <c r="C3" s="138">
        <v>100301</v>
      </c>
      <c r="D3" s="117">
        <v>100401</v>
      </c>
      <c r="E3" s="138">
        <v>109001</v>
      </c>
      <c r="F3" s="117">
        <v>111000</v>
      </c>
      <c r="G3" s="138">
        <v>111101</v>
      </c>
      <c r="H3" s="138">
        <v>111201</v>
      </c>
      <c r="I3" s="138">
        <v>111301</v>
      </c>
      <c r="J3" s="138">
        <v>111401</v>
      </c>
      <c r="K3" s="138">
        <v>112000</v>
      </c>
      <c r="L3" s="138">
        <v>119900</v>
      </c>
      <c r="M3" s="117">
        <v>121000</v>
      </c>
      <c r="N3" s="138">
        <v>121100</v>
      </c>
      <c r="O3" s="138">
        <v>121200</v>
      </c>
      <c r="P3" s="138">
        <v>121300</v>
      </c>
      <c r="Q3" s="138">
        <v>121400</v>
      </c>
      <c r="R3" s="137">
        <v>121500</v>
      </c>
      <c r="S3" s="138">
        <v>121600</v>
      </c>
      <c r="T3" s="138">
        <v>121700</v>
      </c>
      <c r="U3" s="117">
        <v>122000</v>
      </c>
      <c r="V3" s="138">
        <v>122100</v>
      </c>
      <c r="W3" s="138">
        <v>122200</v>
      </c>
      <c r="X3" s="138">
        <v>122300</v>
      </c>
      <c r="Y3" s="138">
        <v>122400</v>
      </c>
      <c r="Z3" s="138">
        <v>122500</v>
      </c>
      <c r="AA3" s="138">
        <v>122600</v>
      </c>
      <c r="AB3" s="138">
        <v>122700</v>
      </c>
      <c r="AC3" s="117">
        <v>123000</v>
      </c>
      <c r="AD3" s="138">
        <v>123100</v>
      </c>
      <c r="AE3" s="138">
        <v>123200</v>
      </c>
      <c r="AF3" s="138">
        <v>123300</v>
      </c>
      <c r="AG3" s="138">
        <v>123400</v>
      </c>
      <c r="AH3" s="117">
        <v>124000</v>
      </c>
      <c r="AI3" s="138">
        <v>124100</v>
      </c>
      <c r="AJ3" s="138">
        <v>124200</v>
      </c>
      <c r="AK3" s="138">
        <v>124300</v>
      </c>
      <c r="AL3" s="138">
        <v>124400</v>
      </c>
      <c r="AM3" s="138">
        <v>124500</v>
      </c>
      <c r="AN3" s="138">
        <v>129000</v>
      </c>
      <c r="AO3" s="138">
        <v>130101</v>
      </c>
      <c r="AP3" s="138">
        <v>130201</v>
      </c>
      <c r="AQ3" s="138">
        <v>139901</v>
      </c>
      <c r="AR3" s="117">
        <v>190000</v>
      </c>
      <c r="AS3" s="117">
        <v>210000</v>
      </c>
      <c r="AT3" s="138">
        <v>211001</v>
      </c>
      <c r="AU3" s="138">
        <v>212001</v>
      </c>
      <c r="AV3" s="138">
        <v>213001</v>
      </c>
      <c r="AW3" s="138">
        <v>214001</v>
      </c>
      <c r="AX3" s="138">
        <v>215001</v>
      </c>
      <c r="AY3" s="138">
        <v>219901</v>
      </c>
      <c r="AZ3" s="117">
        <v>220000</v>
      </c>
      <c r="BA3" s="138">
        <v>221000</v>
      </c>
      <c r="BB3" s="138">
        <v>222000</v>
      </c>
      <c r="BC3" s="138">
        <v>223000</v>
      </c>
      <c r="BD3" s="138">
        <v>224000</v>
      </c>
      <c r="BE3" s="138">
        <v>225000</v>
      </c>
      <c r="BF3" s="138">
        <v>226000</v>
      </c>
      <c r="BG3" s="138">
        <v>227000</v>
      </c>
      <c r="BH3" s="138">
        <v>229000</v>
      </c>
      <c r="BI3" s="138">
        <v>239901</v>
      </c>
      <c r="BJ3" s="101">
        <v>240000</v>
      </c>
      <c r="BK3" s="117">
        <v>250001</v>
      </c>
      <c r="BL3" s="117">
        <v>260001</v>
      </c>
      <c r="BM3" s="117">
        <v>270001</v>
      </c>
      <c r="BN3" s="117">
        <v>280001</v>
      </c>
      <c r="BO3" s="117">
        <v>290001</v>
      </c>
      <c r="BP3" s="117">
        <v>310000</v>
      </c>
      <c r="BQ3" s="117">
        <v>320000</v>
      </c>
    </row>
    <row r="4" spans="1:70" ht="84.95" customHeight="1" x14ac:dyDescent="0.25">
      <c r="A4" s="116" t="s">
        <v>4</v>
      </c>
      <c r="B4" s="116" t="s">
        <v>5</v>
      </c>
      <c r="C4" s="137" t="s">
        <v>6</v>
      </c>
      <c r="D4" s="116" t="s">
        <v>7</v>
      </c>
      <c r="E4" s="139" t="s">
        <v>14</v>
      </c>
      <c r="F4" s="118" t="s">
        <v>16</v>
      </c>
      <c r="G4" s="139" t="s">
        <v>17</v>
      </c>
      <c r="H4" s="139" t="s">
        <v>18</v>
      </c>
      <c r="I4" s="139" t="s">
        <v>19</v>
      </c>
      <c r="J4" s="139" t="s">
        <v>20</v>
      </c>
      <c r="K4" s="139" t="s">
        <v>21</v>
      </c>
      <c r="L4" s="139" t="s">
        <v>22</v>
      </c>
      <c r="M4" s="143" t="s">
        <v>24</v>
      </c>
      <c r="N4" s="139" t="s">
        <v>25</v>
      </c>
      <c r="O4" s="139" t="s">
        <v>26</v>
      </c>
      <c r="P4" s="139" t="s">
        <v>27</v>
      </c>
      <c r="Q4" s="139" t="s">
        <v>28</v>
      </c>
      <c r="R4" s="139" t="s">
        <v>29</v>
      </c>
      <c r="S4" s="139" t="s">
        <v>30</v>
      </c>
      <c r="T4" s="139" t="s">
        <v>31</v>
      </c>
      <c r="U4" s="118" t="s">
        <v>33</v>
      </c>
      <c r="V4" s="139" t="s">
        <v>34</v>
      </c>
      <c r="W4" s="139" t="s">
        <v>35</v>
      </c>
      <c r="X4" s="139" t="s">
        <v>36</v>
      </c>
      <c r="Y4" s="139" t="s">
        <v>37</v>
      </c>
      <c r="Z4" s="139" t="s">
        <v>38</v>
      </c>
      <c r="AA4" s="139" t="s">
        <v>39</v>
      </c>
      <c r="AB4" s="139" t="s">
        <v>40</v>
      </c>
      <c r="AC4" s="118" t="s">
        <v>41</v>
      </c>
      <c r="AD4" s="139" t="s">
        <v>42</v>
      </c>
      <c r="AE4" s="139" t="s">
        <v>43</v>
      </c>
      <c r="AF4" s="139" t="s">
        <v>44</v>
      </c>
      <c r="AG4" s="139" t="s">
        <v>45</v>
      </c>
      <c r="AH4" s="118" t="s">
        <v>46</v>
      </c>
      <c r="AI4" s="139" t="s">
        <v>47</v>
      </c>
      <c r="AJ4" s="139" t="s">
        <v>48</v>
      </c>
      <c r="AK4" s="139" t="s">
        <v>49</v>
      </c>
      <c r="AL4" s="139" t="s">
        <v>50</v>
      </c>
      <c r="AM4" s="139" t="s">
        <v>51</v>
      </c>
      <c r="AN4" s="139" t="s">
        <v>52</v>
      </c>
      <c r="AO4" s="139" t="s">
        <v>53</v>
      </c>
      <c r="AP4" s="139" t="s">
        <v>54</v>
      </c>
      <c r="AQ4" s="139" t="s">
        <v>55</v>
      </c>
      <c r="AR4" s="118" t="s">
        <v>56</v>
      </c>
      <c r="AS4" s="118" t="s">
        <v>58</v>
      </c>
      <c r="AT4" s="139" t="s">
        <v>59</v>
      </c>
      <c r="AU4" s="139" t="s">
        <v>60</v>
      </c>
      <c r="AV4" s="139" t="s">
        <v>61</v>
      </c>
      <c r="AW4" s="139" t="s">
        <v>62</v>
      </c>
      <c r="AX4" s="139" t="s">
        <v>63</v>
      </c>
      <c r="AY4" s="139" t="s">
        <v>64</v>
      </c>
      <c r="AZ4" s="118" t="s">
        <v>133</v>
      </c>
      <c r="BA4" s="139" t="s">
        <v>65</v>
      </c>
      <c r="BB4" s="139" t="s">
        <v>66</v>
      </c>
      <c r="BC4" s="139" t="s">
        <v>132</v>
      </c>
      <c r="BD4" s="139" t="s">
        <v>67</v>
      </c>
      <c r="BE4" s="139" t="s">
        <v>68</v>
      </c>
      <c r="BF4" s="139" t="s">
        <v>69</v>
      </c>
      <c r="BG4" s="139" t="s">
        <v>70</v>
      </c>
      <c r="BH4" s="139" t="s">
        <v>71</v>
      </c>
      <c r="BI4" s="139" t="s">
        <v>8</v>
      </c>
      <c r="BJ4" s="144" t="s">
        <v>72</v>
      </c>
      <c r="BK4" s="118" t="s">
        <v>73</v>
      </c>
      <c r="BL4" s="143" t="s">
        <v>74</v>
      </c>
      <c r="BM4" s="143" t="s">
        <v>9</v>
      </c>
      <c r="BN4" s="143" t="s">
        <v>75</v>
      </c>
      <c r="BO4" s="118" t="s">
        <v>76</v>
      </c>
      <c r="BP4" s="118" t="s">
        <v>78</v>
      </c>
      <c r="BQ4" s="118" t="s">
        <v>79</v>
      </c>
    </row>
    <row r="5" spans="1:70" x14ac:dyDescent="0.25">
      <c r="A5" s="134"/>
      <c r="B5" s="134"/>
      <c r="C5" s="134"/>
      <c r="D5" s="134"/>
      <c r="E5" s="134"/>
      <c r="F5" s="134"/>
      <c r="G5" s="134"/>
      <c r="H5" s="142"/>
      <c r="I5" s="142"/>
      <c r="J5" s="142"/>
      <c r="K5" s="142"/>
      <c r="L5" s="142"/>
      <c r="M5" s="134"/>
      <c r="N5" s="142"/>
      <c r="O5" s="142"/>
      <c r="P5" s="142"/>
      <c r="Q5" s="142"/>
      <c r="R5" s="142"/>
      <c r="S5" s="142"/>
      <c r="T5" s="142"/>
      <c r="U5" s="134"/>
      <c r="V5" s="142"/>
      <c r="W5" s="142"/>
      <c r="X5" s="142"/>
      <c r="Y5" s="142"/>
      <c r="Z5" s="142"/>
      <c r="AA5" s="142"/>
      <c r="AB5" s="142"/>
      <c r="AC5" s="134"/>
      <c r="AD5" s="142"/>
      <c r="AE5" s="142"/>
      <c r="AF5" s="142"/>
      <c r="AG5" s="142"/>
      <c r="AH5" s="134"/>
      <c r="AI5" s="142"/>
      <c r="AJ5" s="142"/>
      <c r="AK5" s="142"/>
      <c r="AL5" s="142"/>
      <c r="AM5" s="142"/>
      <c r="AN5" s="142"/>
      <c r="AO5" s="142"/>
      <c r="AP5" s="142"/>
      <c r="AQ5" s="142"/>
      <c r="AR5" s="134"/>
      <c r="AS5" s="134"/>
      <c r="AT5" s="134"/>
      <c r="AU5" s="134"/>
      <c r="AV5" s="134"/>
      <c r="AW5" s="134"/>
      <c r="AX5" s="134"/>
      <c r="AY5" s="134"/>
      <c r="AZ5" s="134"/>
      <c r="BA5" s="134"/>
      <c r="BB5" s="134"/>
      <c r="BC5" s="134"/>
      <c r="BD5" s="134"/>
      <c r="BE5" s="134"/>
      <c r="BF5" s="134"/>
      <c r="BG5" s="134"/>
      <c r="BH5" s="134"/>
      <c r="BI5" s="134"/>
      <c r="BJ5" s="135"/>
      <c r="BK5" s="134"/>
      <c r="BL5" s="134"/>
      <c r="BM5" s="134"/>
      <c r="BN5" s="134"/>
      <c r="BO5" s="136">
        <v>180117222.72999999</v>
      </c>
      <c r="BP5" s="134"/>
      <c r="BQ5" s="134"/>
    </row>
    <row r="6" spans="1:70" x14ac:dyDescent="0.25">
      <c r="A6" s="117">
        <v>1</v>
      </c>
      <c r="B6" s="117">
        <v>2024</v>
      </c>
      <c r="C6" s="138">
        <v>2</v>
      </c>
      <c r="D6" s="117">
        <f>ROUND(IF(A6=0,1,(1+C6/100)^-1),5)</f>
        <v>0.98038999999999998</v>
      </c>
      <c r="E6" s="140">
        <v>1479423718.6408601</v>
      </c>
      <c r="F6" s="119">
        <f>ROUND(SUM(G6:J6),5)</f>
        <v>53104043.934600003</v>
      </c>
      <c r="G6" s="140">
        <v>53104043.934600003</v>
      </c>
      <c r="H6" s="138">
        <v>0</v>
      </c>
      <c r="I6" s="138">
        <v>0</v>
      </c>
      <c r="J6" s="138">
        <v>0</v>
      </c>
      <c r="K6" s="138">
        <v>0</v>
      </c>
      <c r="L6" s="138">
        <v>0</v>
      </c>
      <c r="M6" s="119">
        <f>ROUND(SUM(N6:T6),5)</f>
        <v>414238643.94455999</v>
      </c>
      <c r="N6" s="140">
        <v>414238643.94455999</v>
      </c>
      <c r="O6" s="138">
        <v>0</v>
      </c>
      <c r="P6" s="138">
        <v>0</v>
      </c>
      <c r="Q6" s="138">
        <v>0</v>
      </c>
      <c r="R6" s="138">
        <v>0</v>
      </c>
      <c r="S6" s="138">
        <v>0</v>
      </c>
      <c r="T6" s="138">
        <v>0</v>
      </c>
      <c r="U6" s="119">
        <f>ROUND(SUM(V6:AB6),5)</f>
        <v>207119321.97228</v>
      </c>
      <c r="V6" s="140">
        <v>207119321.97228</v>
      </c>
      <c r="W6" s="138">
        <v>0</v>
      </c>
      <c r="X6" s="138">
        <v>0</v>
      </c>
      <c r="Y6" s="138">
        <v>0</v>
      </c>
      <c r="Z6" s="138">
        <v>0</v>
      </c>
      <c r="AA6" s="138">
        <v>0</v>
      </c>
      <c r="AB6" s="138">
        <v>0</v>
      </c>
      <c r="AC6" s="119">
        <f>ROUND(SUM(AD6:AG6),5)</f>
        <v>19257238.881919999</v>
      </c>
      <c r="AD6" s="140">
        <v>19257238.881919999</v>
      </c>
      <c r="AE6" s="138">
        <v>0</v>
      </c>
      <c r="AF6" s="138">
        <v>0</v>
      </c>
      <c r="AG6" s="138">
        <v>0</v>
      </c>
      <c r="AH6" s="117">
        <f>ROUND(SUM(AI6:AM6),5)</f>
        <v>0</v>
      </c>
      <c r="AI6" s="138">
        <v>0</v>
      </c>
      <c r="AJ6" s="138">
        <v>0</v>
      </c>
      <c r="AK6" s="138">
        <v>0</v>
      </c>
      <c r="AL6" s="138">
        <v>0</v>
      </c>
      <c r="AM6" s="138">
        <v>0</v>
      </c>
      <c r="AN6" s="140">
        <v>16123393.298009999</v>
      </c>
      <c r="AO6" s="138">
        <v>0</v>
      </c>
      <c r="AP6" s="138">
        <v>0</v>
      </c>
      <c r="AQ6" s="138">
        <v>0</v>
      </c>
      <c r="AR6" s="119">
        <f>ROUND(F6+K6+L6+M6+U6+AC6+AH6+AN6+AO6+AP6+AQ6,5)</f>
        <v>709842642.03137004</v>
      </c>
      <c r="AS6" s="119">
        <f>ROUND(SUM(AT6:AY6),5)</f>
        <v>2210337188.7130799</v>
      </c>
      <c r="AT6" s="140">
        <v>1842556622.4205699</v>
      </c>
      <c r="AU6" s="138">
        <v>0</v>
      </c>
      <c r="AV6" s="138">
        <v>0</v>
      </c>
      <c r="AW6" s="138">
        <v>0</v>
      </c>
      <c r="AX6" s="140">
        <v>367780566.29250997</v>
      </c>
      <c r="AY6" s="138">
        <v>0</v>
      </c>
      <c r="AZ6" s="119">
        <f>ROUND(SUM(BA6:BI6),5)</f>
        <v>395093708.80307001</v>
      </c>
      <c r="BA6" s="140">
        <v>372726212.28122002</v>
      </c>
      <c r="BB6" s="138">
        <v>0</v>
      </c>
      <c r="BC6" s="138">
        <v>0</v>
      </c>
      <c r="BD6" s="138">
        <v>0</v>
      </c>
      <c r="BE6" s="140">
        <v>7573259.3354399996</v>
      </c>
      <c r="BF6" s="138">
        <v>0</v>
      </c>
      <c r="BG6" s="138">
        <v>0</v>
      </c>
      <c r="BH6" s="138">
        <v>0</v>
      </c>
      <c r="BI6" s="140">
        <v>14794237.186410001</v>
      </c>
      <c r="BJ6" s="124">
        <f>ROUND(AS6+AZ6,5)</f>
        <v>2605430897.51615</v>
      </c>
      <c r="BK6" s="119">
        <f>ROUND(AR6-BJ6,5)</f>
        <v>-1895588255.4847801</v>
      </c>
      <c r="BL6" s="119">
        <f>BO5+SUMPRODUCT($D6,$BK6)</f>
        <v>-1678298547.0647235</v>
      </c>
      <c r="BM6" s="133">
        <f>((1+(AR6/E6)/(1+C6))-1)/100</f>
        <v>1.5993674498326494E-3</v>
      </c>
      <c r="BN6" s="117">
        <v>0</v>
      </c>
      <c r="BO6" s="117">
        <f>IF(BO5+BK6+BN6&gt;0,ROUND(BO5+BK6+BN6,5),0)</f>
        <v>0</v>
      </c>
      <c r="BP6" s="120">
        <f>(1/((1+$C6/100)^($A6-0.5)))*(AS6+AZ6-AY6-BH6-F6-AC6-AH6)</f>
        <v>2508112655.1837101</v>
      </c>
      <c r="BQ6" s="120">
        <f>$BP6*($A6-0.5)</f>
        <v>1254056327.591855</v>
      </c>
      <c r="BR6" s="103"/>
    </row>
    <row r="7" spans="1:70" x14ac:dyDescent="0.25">
      <c r="A7" s="117">
        <v>2</v>
      </c>
      <c r="B7" s="117">
        <v>2025</v>
      </c>
      <c r="C7" s="138">
        <v>2</v>
      </c>
      <c r="D7" s="117">
        <f>ROUND((1+C7/100)^-1*D6,5)</f>
        <v>0.96116999999999997</v>
      </c>
      <c r="E7" s="140">
        <v>1443468123.75881</v>
      </c>
      <c r="F7" s="119">
        <f t="shared" ref="F7:F70" si="0">ROUND(SUM(G7:J7),5)</f>
        <v>51487221.55308</v>
      </c>
      <c r="G7" s="140">
        <v>51487221.55308</v>
      </c>
      <c r="H7" s="138">
        <v>0</v>
      </c>
      <c r="I7" s="138">
        <v>0</v>
      </c>
      <c r="J7" s="138">
        <v>0</v>
      </c>
      <c r="K7" s="138">
        <v>0</v>
      </c>
      <c r="L7" s="138">
        <v>0</v>
      </c>
      <c r="M7" s="119">
        <f t="shared" ref="M7:M70" si="1">ROUND(SUM(N7:T7),5)</f>
        <v>404171076.67575002</v>
      </c>
      <c r="N7" s="140">
        <v>404171076.67575002</v>
      </c>
      <c r="O7" s="138">
        <v>0</v>
      </c>
      <c r="P7" s="138">
        <v>0</v>
      </c>
      <c r="Q7" s="138">
        <v>0</v>
      </c>
      <c r="R7" s="138">
        <v>0</v>
      </c>
      <c r="S7" s="138">
        <v>0</v>
      </c>
      <c r="T7" s="138">
        <v>0</v>
      </c>
      <c r="U7" s="119">
        <f t="shared" ref="U7:U70" si="2">ROUND(SUM(V7:AB7),5)</f>
        <v>202085538.33787</v>
      </c>
      <c r="V7" s="140">
        <v>202085538.33787</v>
      </c>
      <c r="W7" s="138">
        <v>0</v>
      </c>
      <c r="X7" s="138">
        <v>0</v>
      </c>
      <c r="Y7" s="138">
        <v>0</v>
      </c>
      <c r="Z7" s="138">
        <v>0</v>
      </c>
      <c r="AA7" s="138">
        <v>0</v>
      </c>
      <c r="AB7" s="138">
        <v>0</v>
      </c>
      <c r="AC7" s="119">
        <f t="shared" ref="AC7:AC70" si="3">ROUND(SUM(AD7:AG7),5)</f>
        <v>21593489.540890001</v>
      </c>
      <c r="AD7" s="140">
        <v>21593489.540890001</v>
      </c>
      <c r="AE7" s="138">
        <v>0</v>
      </c>
      <c r="AF7" s="138">
        <v>0</v>
      </c>
      <c r="AG7" s="138">
        <v>0</v>
      </c>
      <c r="AH7" s="117">
        <f t="shared" ref="AH7:AH70" si="4">ROUND(SUM(AI7:AM7),5)</f>
        <v>0</v>
      </c>
      <c r="AI7" s="138">
        <v>0</v>
      </c>
      <c r="AJ7" s="138">
        <v>0</v>
      </c>
      <c r="AK7" s="138">
        <v>0</v>
      </c>
      <c r="AL7" s="138">
        <v>0</v>
      </c>
      <c r="AM7" s="138">
        <v>0</v>
      </c>
      <c r="AN7" s="140">
        <v>20594795.15072</v>
      </c>
      <c r="AO7" s="138">
        <v>0</v>
      </c>
      <c r="AP7" s="138">
        <v>0</v>
      </c>
      <c r="AQ7" s="138">
        <v>0</v>
      </c>
      <c r="AR7" s="119">
        <f t="shared" ref="AR7:AR70" si="5">ROUND(F7+K7+L7+M7+U7+AC7+AH7+AN7+AO7+AP7+AQ7,5)</f>
        <v>699932121.25830996</v>
      </c>
      <c r="AS7" s="119">
        <f t="shared" ref="AS7:AS70" si="6">ROUND(SUM(AT7:AY7),5)</f>
        <v>2167327105.8681102</v>
      </c>
      <c r="AT7" s="140">
        <v>1801705768.9751501</v>
      </c>
      <c r="AU7" s="138">
        <v>0</v>
      </c>
      <c r="AV7" s="138">
        <v>0</v>
      </c>
      <c r="AW7" s="138">
        <v>0</v>
      </c>
      <c r="AX7" s="140">
        <v>365621336.89296001</v>
      </c>
      <c r="AY7" s="138">
        <v>0</v>
      </c>
      <c r="AZ7" s="119">
        <f t="shared" ref="AZ7:AZ70" si="7">ROUND(SUM(BA7:BI7),5)</f>
        <v>456422792.85863</v>
      </c>
      <c r="BA7" s="140">
        <v>430153468.06107998</v>
      </c>
      <c r="BB7" s="138">
        <v>0</v>
      </c>
      <c r="BC7" s="138">
        <v>0</v>
      </c>
      <c r="BD7" s="138">
        <v>0</v>
      </c>
      <c r="BE7" s="140">
        <v>11834643.55996</v>
      </c>
      <c r="BF7" s="138">
        <v>0</v>
      </c>
      <c r="BG7" s="138">
        <v>0</v>
      </c>
      <c r="BH7" s="138">
        <v>0</v>
      </c>
      <c r="BI7" s="140">
        <v>14434681.23759</v>
      </c>
      <c r="BJ7" s="124">
        <f t="shared" ref="BJ7:BJ70" si="8">ROUND(AS7+AZ7,5)</f>
        <v>2623749898.7267399</v>
      </c>
      <c r="BK7" s="119">
        <f>ROUND(AR7-BJ7,5)</f>
        <v>-1923817777.46843</v>
      </c>
      <c r="BL7" s="119">
        <f t="shared" ref="BL7:BL70" si="9">BO6+SUMPRODUCT($D7,$BK7)</f>
        <v>-1849115933.1693308</v>
      </c>
      <c r="BM7" s="133">
        <f t="shared" ref="BM7:BM41" si="10">((1+(AR7/E7)/(1+C7))-1)/100</f>
        <v>1.6163204662847641E-3</v>
      </c>
      <c r="BN7" s="117">
        <v>0</v>
      </c>
      <c r="BO7" s="117">
        <f t="shared" ref="BO7:BO70" si="11">IF(BO6+BK7+BN7&gt;0,ROUND(BO6+BK7+BN7,5),0)</f>
        <v>0</v>
      </c>
      <c r="BP7" s="120">
        <f t="shared" ref="BP7:BP70" si="12">(1/((1+$C7/100)^($A7-0.5)))*(AS7+AZ7-AY7-BH7-F7-AC7-AH7)</f>
        <v>2476018459.8832321</v>
      </c>
      <c r="BQ7" s="120">
        <f t="shared" ref="BQ7:BQ70" si="13">$BP7*($A7-0.5)</f>
        <v>3714027689.8248482</v>
      </c>
      <c r="BR7" s="103"/>
    </row>
    <row r="8" spans="1:70" x14ac:dyDescent="0.25">
      <c r="A8" s="117">
        <v>3</v>
      </c>
      <c r="B8" s="117">
        <v>2026</v>
      </c>
      <c r="C8" s="138">
        <v>2</v>
      </c>
      <c r="D8" s="117">
        <f>ROUND((1+C8/100)^-1*D7,5)</f>
        <v>0.94232000000000005</v>
      </c>
      <c r="E8" s="140">
        <v>1407477233.08024</v>
      </c>
      <c r="F8" s="119">
        <f t="shared" si="0"/>
        <v>49840204.132059999</v>
      </c>
      <c r="G8" s="140">
        <v>49840204.132059999</v>
      </c>
      <c r="H8" s="138">
        <v>0</v>
      </c>
      <c r="I8" s="138">
        <v>0</v>
      </c>
      <c r="J8" s="138">
        <v>0</v>
      </c>
      <c r="K8" s="138">
        <v>0</v>
      </c>
      <c r="L8" s="138">
        <v>0</v>
      </c>
      <c r="M8" s="119">
        <f t="shared" si="1"/>
        <v>394093627.40551001</v>
      </c>
      <c r="N8" s="140">
        <v>394093627.40551001</v>
      </c>
      <c r="O8" s="138">
        <v>0</v>
      </c>
      <c r="P8" s="138">
        <v>0</v>
      </c>
      <c r="Q8" s="138">
        <v>0</v>
      </c>
      <c r="R8" s="138">
        <v>0</v>
      </c>
      <c r="S8" s="138">
        <v>0</v>
      </c>
      <c r="T8" s="138">
        <v>0</v>
      </c>
      <c r="U8" s="119">
        <f t="shared" si="2"/>
        <v>197046813.70276001</v>
      </c>
      <c r="V8" s="140">
        <v>197046813.70276001</v>
      </c>
      <c r="W8" s="138">
        <v>0</v>
      </c>
      <c r="X8" s="138">
        <v>0</v>
      </c>
      <c r="Y8" s="138">
        <v>0</v>
      </c>
      <c r="Z8" s="138">
        <v>0</v>
      </c>
      <c r="AA8" s="138">
        <v>0</v>
      </c>
      <c r="AB8" s="138">
        <v>0</v>
      </c>
      <c r="AC8" s="119">
        <f t="shared" si="3"/>
        <v>23735194.278499998</v>
      </c>
      <c r="AD8" s="140">
        <v>23735194.278499998</v>
      </c>
      <c r="AE8" s="138">
        <v>0</v>
      </c>
      <c r="AF8" s="138">
        <v>0</v>
      </c>
      <c r="AG8" s="138">
        <v>0</v>
      </c>
      <c r="AH8" s="117">
        <f t="shared" si="4"/>
        <v>0</v>
      </c>
      <c r="AI8" s="138">
        <v>0</v>
      </c>
      <c r="AJ8" s="138">
        <v>0</v>
      </c>
      <c r="AK8" s="138">
        <v>0</v>
      </c>
      <c r="AL8" s="138">
        <v>0</v>
      </c>
      <c r="AM8" s="138">
        <v>0</v>
      </c>
      <c r="AN8" s="140">
        <v>24980274.9934</v>
      </c>
      <c r="AO8" s="138">
        <v>0</v>
      </c>
      <c r="AP8" s="138">
        <v>0</v>
      </c>
      <c r="AQ8" s="138">
        <v>0</v>
      </c>
      <c r="AR8" s="119">
        <f t="shared" si="5"/>
        <v>689696114.51223004</v>
      </c>
      <c r="AS8" s="119">
        <f t="shared" si="6"/>
        <v>2121662499.8439801</v>
      </c>
      <c r="AT8" s="140">
        <v>1759058978.05352</v>
      </c>
      <c r="AU8" s="138">
        <v>0</v>
      </c>
      <c r="AV8" s="138">
        <v>0</v>
      </c>
      <c r="AW8" s="138">
        <v>0</v>
      </c>
      <c r="AX8" s="140">
        <v>362603521.79045999</v>
      </c>
      <c r="AY8" s="138">
        <v>0</v>
      </c>
      <c r="AZ8" s="119">
        <f t="shared" si="7"/>
        <v>513975762.53310001</v>
      </c>
      <c r="BA8" s="140">
        <v>483478832.82186002</v>
      </c>
      <c r="BB8" s="138">
        <v>0</v>
      </c>
      <c r="BC8" s="138">
        <v>0</v>
      </c>
      <c r="BD8" s="138">
        <v>0</v>
      </c>
      <c r="BE8" s="140">
        <v>16422157.38044</v>
      </c>
      <c r="BF8" s="138">
        <v>0</v>
      </c>
      <c r="BG8" s="138">
        <v>0</v>
      </c>
      <c r="BH8" s="138">
        <v>0</v>
      </c>
      <c r="BI8" s="140">
        <v>14074772.330800001</v>
      </c>
      <c r="BJ8" s="124">
        <f t="shared" si="8"/>
        <v>2635638262.37708</v>
      </c>
      <c r="BK8" s="119">
        <f t="shared" ref="BK8:BK70" si="14">ROUND(AR8-BJ8,5)</f>
        <v>-1945942147.86485</v>
      </c>
      <c r="BL8" s="119">
        <f t="shared" si="9"/>
        <v>-1833700204.7760055</v>
      </c>
      <c r="BM8" s="133">
        <f t="shared" si="10"/>
        <v>1.6334097592064101E-3</v>
      </c>
      <c r="BN8" s="117">
        <v>0</v>
      </c>
      <c r="BO8" s="117">
        <f t="shared" si="11"/>
        <v>0</v>
      </c>
      <c r="BP8" s="120">
        <f t="shared" si="12"/>
        <v>2438312427.6319022</v>
      </c>
      <c r="BQ8" s="120">
        <f t="shared" si="13"/>
        <v>6095781069.0797558</v>
      </c>
      <c r="BR8" s="103"/>
    </row>
    <row r="9" spans="1:70" x14ac:dyDescent="0.25">
      <c r="A9" s="117">
        <v>4</v>
      </c>
      <c r="B9" s="117">
        <v>2027</v>
      </c>
      <c r="C9" s="138">
        <v>2</v>
      </c>
      <c r="D9" s="117">
        <f>ROUND((1+C9/100)^-1*D8,5)</f>
        <v>0.92383999999999999</v>
      </c>
      <c r="E9" s="140">
        <v>1372467582.6756499</v>
      </c>
      <c r="F9" s="119">
        <f t="shared" si="0"/>
        <v>48152482.564300001</v>
      </c>
      <c r="G9" s="140">
        <v>48152482.564300001</v>
      </c>
      <c r="H9" s="138">
        <v>0</v>
      </c>
      <c r="I9" s="138">
        <v>0</v>
      </c>
      <c r="J9" s="138">
        <v>0</v>
      </c>
      <c r="K9" s="138">
        <v>0</v>
      </c>
      <c r="L9" s="138">
        <v>0</v>
      </c>
      <c r="M9" s="119">
        <f t="shared" si="1"/>
        <v>384290920.09459001</v>
      </c>
      <c r="N9" s="140">
        <v>384290920.09459001</v>
      </c>
      <c r="O9" s="138">
        <v>0</v>
      </c>
      <c r="P9" s="138">
        <v>0</v>
      </c>
      <c r="Q9" s="138">
        <v>0</v>
      </c>
      <c r="R9" s="138">
        <v>0</v>
      </c>
      <c r="S9" s="138">
        <v>0</v>
      </c>
      <c r="T9" s="138">
        <v>0</v>
      </c>
      <c r="U9" s="119">
        <f t="shared" si="2"/>
        <v>192145460.04730001</v>
      </c>
      <c r="V9" s="140">
        <v>192145460.04730001</v>
      </c>
      <c r="W9" s="138">
        <v>0</v>
      </c>
      <c r="X9" s="138">
        <v>0</v>
      </c>
      <c r="Y9" s="138">
        <v>0</v>
      </c>
      <c r="Z9" s="138">
        <v>0</v>
      </c>
      <c r="AA9" s="138">
        <v>0</v>
      </c>
      <c r="AB9" s="138">
        <v>0</v>
      </c>
      <c r="AC9" s="119">
        <f t="shared" si="3"/>
        <v>25721466.229619998</v>
      </c>
      <c r="AD9" s="140">
        <v>25721466.229619998</v>
      </c>
      <c r="AE9" s="138">
        <v>0</v>
      </c>
      <c r="AF9" s="138">
        <v>0</v>
      </c>
      <c r="AG9" s="138">
        <v>0</v>
      </c>
      <c r="AH9" s="117">
        <f t="shared" si="4"/>
        <v>0</v>
      </c>
      <c r="AI9" s="138">
        <v>0</v>
      </c>
      <c r="AJ9" s="138">
        <v>0</v>
      </c>
      <c r="AK9" s="138">
        <v>0</v>
      </c>
      <c r="AL9" s="138">
        <v>0</v>
      </c>
      <c r="AM9" s="138">
        <v>0</v>
      </c>
      <c r="AN9" s="140">
        <v>28956700.635400001</v>
      </c>
      <c r="AO9" s="138">
        <v>0</v>
      </c>
      <c r="AP9" s="138">
        <v>0</v>
      </c>
      <c r="AQ9" s="138">
        <v>0</v>
      </c>
      <c r="AR9" s="119">
        <f t="shared" si="5"/>
        <v>679267029.57121003</v>
      </c>
      <c r="AS9" s="119">
        <f t="shared" si="6"/>
        <v>2073352339.08167</v>
      </c>
      <c r="AT9" s="140">
        <v>1714593562.60974</v>
      </c>
      <c r="AU9" s="138">
        <v>0</v>
      </c>
      <c r="AV9" s="138">
        <v>0</v>
      </c>
      <c r="AW9" s="138">
        <v>0</v>
      </c>
      <c r="AX9" s="140">
        <v>358758776.47193003</v>
      </c>
      <c r="AY9" s="138">
        <v>0</v>
      </c>
      <c r="AZ9" s="119">
        <f t="shared" si="7"/>
        <v>568718704.64428997</v>
      </c>
      <c r="BA9" s="140">
        <v>533628647.36576998</v>
      </c>
      <c r="BB9" s="138">
        <v>0</v>
      </c>
      <c r="BC9" s="138">
        <v>0</v>
      </c>
      <c r="BD9" s="138">
        <v>0</v>
      </c>
      <c r="BE9" s="140">
        <v>21365381.451760001</v>
      </c>
      <c r="BF9" s="138">
        <v>0</v>
      </c>
      <c r="BG9" s="138">
        <v>0</v>
      </c>
      <c r="BH9" s="138">
        <v>0</v>
      </c>
      <c r="BI9" s="140">
        <v>13724675.82676</v>
      </c>
      <c r="BJ9" s="124">
        <f t="shared" si="8"/>
        <v>2642071043.7259598</v>
      </c>
      <c r="BK9" s="119">
        <f t="shared" si="14"/>
        <v>-1962804014.1547501</v>
      </c>
      <c r="BL9" s="119">
        <f t="shared" si="9"/>
        <v>-1813316860.4367244</v>
      </c>
      <c r="BM9" s="133">
        <f t="shared" si="10"/>
        <v>1.6497463841658754E-3</v>
      </c>
      <c r="BN9" s="117">
        <v>0</v>
      </c>
      <c r="BO9" s="117">
        <f t="shared" si="11"/>
        <v>0</v>
      </c>
      <c r="BP9" s="120">
        <f t="shared" si="12"/>
        <v>2396225851.5077081</v>
      </c>
      <c r="BQ9" s="120">
        <f t="shared" si="13"/>
        <v>8386790480.2769785</v>
      </c>
      <c r="BR9" s="103"/>
    </row>
    <row r="10" spans="1:70" x14ac:dyDescent="0.25">
      <c r="A10" s="117">
        <v>5</v>
      </c>
      <c r="B10" s="117">
        <v>2028</v>
      </c>
      <c r="C10" s="138">
        <v>2</v>
      </c>
      <c r="D10" s="117">
        <f t="shared" ref="D10:D73" si="15">ROUND((1+C10/100)^-1*D9,5)</f>
        <v>0.90573000000000004</v>
      </c>
      <c r="E10" s="140">
        <v>1345340157.9054899</v>
      </c>
      <c r="F10" s="119">
        <f t="shared" si="0"/>
        <v>46443194.57824</v>
      </c>
      <c r="G10" s="140">
        <v>46443194.57824</v>
      </c>
      <c r="H10" s="138">
        <v>0</v>
      </c>
      <c r="I10" s="138">
        <v>0</v>
      </c>
      <c r="J10" s="138">
        <v>0</v>
      </c>
      <c r="K10" s="138">
        <v>0</v>
      </c>
      <c r="L10" s="138">
        <v>0</v>
      </c>
      <c r="M10" s="119">
        <f t="shared" si="1"/>
        <v>376695245.93352002</v>
      </c>
      <c r="N10" s="140">
        <v>376695245.93352002</v>
      </c>
      <c r="O10" s="138">
        <v>0</v>
      </c>
      <c r="P10" s="138">
        <v>0</v>
      </c>
      <c r="Q10" s="138">
        <v>0</v>
      </c>
      <c r="R10" s="138">
        <v>0</v>
      </c>
      <c r="S10" s="138">
        <v>0</v>
      </c>
      <c r="T10" s="138">
        <v>0</v>
      </c>
      <c r="U10" s="119">
        <f t="shared" si="2"/>
        <v>188347622.96676001</v>
      </c>
      <c r="V10" s="140">
        <v>188347622.96676001</v>
      </c>
      <c r="W10" s="138">
        <v>0</v>
      </c>
      <c r="X10" s="138">
        <v>0</v>
      </c>
      <c r="Y10" s="138">
        <v>0</v>
      </c>
      <c r="Z10" s="138">
        <v>0</v>
      </c>
      <c r="AA10" s="138">
        <v>0</v>
      </c>
      <c r="AB10" s="138">
        <v>0</v>
      </c>
      <c r="AC10" s="119">
        <f t="shared" si="3"/>
        <v>27610297.724959999</v>
      </c>
      <c r="AD10" s="140">
        <v>27610297.724959999</v>
      </c>
      <c r="AE10" s="138">
        <v>0</v>
      </c>
      <c r="AF10" s="138">
        <v>0</v>
      </c>
      <c r="AG10" s="138">
        <v>0</v>
      </c>
      <c r="AH10" s="117">
        <f t="shared" si="4"/>
        <v>0</v>
      </c>
      <c r="AI10" s="138">
        <v>0</v>
      </c>
      <c r="AJ10" s="138">
        <v>0</v>
      </c>
      <c r="AK10" s="138">
        <v>0</v>
      </c>
      <c r="AL10" s="138">
        <v>0</v>
      </c>
      <c r="AM10" s="138">
        <v>0</v>
      </c>
      <c r="AN10" s="140">
        <v>31764654.231660001</v>
      </c>
      <c r="AO10" s="138">
        <v>0</v>
      </c>
      <c r="AP10" s="138">
        <v>0</v>
      </c>
      <c r="AQ10" s="138">
        <v>0</v>
      </c>
      <c r="AR10" s="119">
        <f t="shared" si="5"/>
        <v>670861015.43514001</v>
      </c>
      <c r="AS10" s="119">
        <f t="shared" si="6"/>
        <v>2021521055.0183799</v>
      </c>
      <c r="AT10" s="140">
        <v>1668301042.9813001</v>
      </c>
      <c r="AU10" s="138">
        <v>0</v>
      </c>
      <c r="AV10" s="138">
        <v>0</v>
      </c>
      <c r="AW10" s="138">
        <v>0</v>
      </c>
      <c r="AX10" s="140">
        <v>353220012.03707999</v>
      </c>
      <c r="AY10" s="138">
        <v>0</v>
      </c>
      <c r="AZ10" s="119">
        <f t="shared" si="7"/>
        <v>616775812.39180005</v>
      </c>
      <c r="BA10" s="140">
        <v>576726553.76682997</v>
      </c>
      <c r="BB10" s="138">
        <v>0</v>
      </c>
      <c r="BC10" s="138">
        <v>0</v>
      </c>
      <c r="BD10" s="138">
        <v>0</v>
      </c>
      <c r="BE10" s="140">
        <v>26595857.045919999</v>
      </c>
      <c r="BF10" s="138">
        <v>0</v>
      </c>
      <c r="BG10" s="138">
        <v>0</v>
      </c>
      <c r="BH10" s="138">
        <v>0</v>
      </c>
      <c r="BI10" s="140">
        <v>13453401.579050001</v>
      </c>
      <c r="BJ10" s="124">
        <f t="shared" si="8"/>
        <v>2638296867.4101801</v>
      </c>
      <c r="BK10" s="119">
        <f t="shared" si="14"/>
        <v>-1967435851.97504</v>
      </c>
      <c r="BL10" s="119">
        <f t="shared" si="9"/>
        <v>-1781965674.209353</v>
      </c>
      <c r="BM10" s="133">
        <f t="shared" si="10"/>
        <v>1.6621843714717198E-3</v>
      </c>
      <c r="BN10" s="117">
        <v>0</v>
      </c>
      <c r="BO10" s="117">
        <f t="shared" si="11"/>
        <v>0</v>
      </c>
      <c r="BP10" s="120">
        <f t="shared" si="12"/>
        <v>2345624392.2541909</v>
      </c>
      <c r="BQ10" s="120">
        <f t="shared" si="13"/>
        <v>10555309765.14386</v>
      </c>
      <c r="BR10" s="103"/>
    </row>
    <row r="11" spans="1:70" x14ac:dyDescent="0.25">
      <c r="A11" s="117">
        <v>6</v>
      </c>
      <c r="B11" s="117">
        <v>2029</v>
      </c>
      <c r="C11" s="138">
        <v>2</v>
      </c>
      <c r="D11" s="117">
        <f t="shared" si="15"/>
        <v>0.88797000000000004</v>
      </c>
      <c r="E11" s="140">
        <v>1278356929.6041999</v>
      </c>
      <c r="F11" s="119">
        <f t="shared" si="0"/>
        <v>44726500.566909999</v>
      </c>
      <c r="G11" s="140">
        <v>44726500.566909999</v>
      </c>
      <c r="H11" s="138">
        <v>0</v>
      </c>
      <c r="I11" s="138">
        <v>0</v>
      </c>
      <c r="J11" s="138">
        <v>0</v>
      </c>
      <c r="K11" s="138">
        <v>0</v>
      </c>
      <c r="L11" s="138">
        <v>0</v>
      </c>
      <c r="M11" s="119">
        <f t="shared" si="1"/>
        <v>357939939.50297999</v>
      </c>
      <c r="N11" s="140">
        <v>357939939.50297999</v>
      </c>
      <c r="O11" s="138">
        <v>0</v>
      </c>
      <c r="P11" s="138">
        <v>0</v>
      </c>
      <c r="Q11" s="138">
        <v>0</v>
      </c>
      <c r="R11" s="138">
        <v>0</v>
      </c>
      <c r="S11" s="138">
        <v>0</v>
      </c>
      <c r="T11" s="138">
        <v>0</v>
      </c>
      <c r="U11" s="119">
        <f t="shared" si="2"/>
        <v>178969969.75149</v>
      </c>
      <c r="V11" s="140">
        <v>178969969.75149</v>
      </c>
      <c r="W11" s="138">
        <v>0</v>
      </c>
      <c r="X11" s="138">
        <v>0</v>
      </c>
      <c r="Y11" s="138">
        <v>0</v>
      </c>
      <c r="Z11" s="138">
        <v>0</v>
      </c>
      <c r="AA11" s="138">
        <v>0</v>
      </c>
      <c r="AB11" s="138">
        <v>0</v>
      </c>
      <c r="AC11" s="119">
        <f t="shared" si="3"/>
        <v>31945396.372140002</v>
      </c>
      <c r="AD11" s="140">
        <v>31945396.372140002</v>
      </c>
      <c r="AE11" s="138">
        <v>0</v>
      </c>
      <c r="AF11" s="138">
        <v>0</v>
      </c>
      <c r="AG11" s="138">
        <v>0</v>
      </c>
      <c r="AH11" s="117">
        <f t="shared" si="4"/>
        <v>0</v>
      </c>
      <c r="AI11" s="138">
        <v>0</v>
      </c>
      <c r="AJ11" s="138">
        <v>0</v>
      </c>
      <c r="AK11" s="138">
        <v>0</v>
      </c>
      <c r="AL11" s="138">
        <v>0</v>
      </c>
      <c r="AM11" s="138">
        <v>0</v>
      </c>
      <c r="AN11" s="140">
        <v>37814395.71057</v>
      </c>
      <c r="AO11" s="138">
        <v>0</v>
      </c>
      <c r="AP11" s="138">
        <v>0</v>
      </c>
      <c r="AQ11" s="138">
        <v>0</v>
      </c>
      <c r="AR11" s="119">
        <f t="shared" si="5"/>
        <v>651396201.90409005</v>
      </c>
      <c r="AS11" s="119">
        <f t="shared" si="6"/>
        <v>1968047283.1075101</v>
      </c>
      <c r="AT11" s="140">
        <v>1620185971.8179801</v>
      </c>
      <c r="AU11" s="138">
        <v>0</v>
      </c>
      <c r="AV11" s="138">
        <v>0</v>
      </c>
      <c r="AW11" s="138">
        <v>0</v>
      </c>
      <c r="AX11" s="140">
        <v>347861311.28952998</v>
      </c>
      <c r="AY11" s="138">
        <v>0</v>
      </c>
      <c r="AZ11" s="119">
        <f t="shared" si="7"/>
        <v>696475453.68075001</v>
      </c>
      <c r="BA11" s="140">
        <v>651521963.85760999</v>
      </c>
      <c r="BB11" s="138">
        <v>0</v>
      </c>
      <c r="BC11" s="138">
        <v>0</v>
      </c>
      <c r="BD11" s="138">
        <v>0</v>
      </c>
      <c r="BE11" s="140">
        <v>32169920.527100001</v>
      </c>
      <c r="BF11" s="138">
        <v>0</v>
      </c>
      <c r="BG11" s="138">
        <v>0</v>
      </c>
      <c r="BH11" s="138">
        <v>0</v>
      </c>
      <c r="BI11" s="140">
        <v>12783569.29604</v>
      </c>
      <c r="BJ11" s="124">
        <f t="shared" si="8"/>
        <v>2664522736.78826</v>
      </c>
      <c r="BK11" s="119">
        <f t="shared" si="14"/>
        <v>-2013126534.8841701</v>
      </c>
      <c r="BL11" s="119">
        <f t="shared" si="9"/>
        <v>-1787595969.1810966</v>
      </c>
      <c r="BM11" s="133">
        <f t="shared" si="10"/>
        <v>1.6985245847463814E-3</v>
      </c>
      <c r="BN11" s="117">
        <v>0</v>
      </c>
      <c r="BO11" s="117">
        <f t="shared" si="11"/>
        <v>0</v>
      </c>
      <c r="BP11" s="120">
        <f t="shared" si="12"/>
        <v>2320803099.954504</v>
      </c>
      <c r="BQ11" s="120">
        <f t="shared" si="13"/>
        <v>12764417049.749771</v>
      </c>
      <c r="BR11" s="103"/>
    </row>
    <row r="12" spans="1:70" x14ac:dyDescent="0.25">
      <c r="A12" s="117">
        <v>7</v>
      </c>
      <c r="B12" s="117">
        <v>2030</v>
      </c>
      <c r="C12" s="138">
        <v>2</v>
      </c>
      <c r="D12" s="117">
        <f t="shared" si="15"/>
        <v>0.87056</v>
      </c>
      <c r="E12" s="140">
        <v>1228832789.6125901</v>
      </c>
      <c r="F12" s="119">
        <f t="shared" si="0"/>
        <v>42975465.237750001</v>
      </c>
      <c r="G12" s="140">
        <v>42975465.237750001</v>
      </c>
      <c r="H12" s="138">
        <v>0</v>
      </c>
      <c r="I12" s="138">
        <v>0</v>
      </c>
      <c r="J12" s="138">
        <v>0</v>
      </c>
      <c r="K12" s="138">
        <v>0</v>
      </c>
      <c r="L12" s="138">
        <v>0</v>
      </c>
      <c r="M12" s="119">
        <f t="shared" si="1"/>
        <v>344073180.26323998</v>
      </c>
      <c r="N12" s="140">
        <v>344073180.26323998</v>
      </c>
      <c r="O12" s="138">
        <v>0</v>
      </c>
      <c r="P12" s="138">
        <v>0</v>
      </c>
      <c r="Q12" s="138">
        <v>0</v>
      </c>
      <c r="R12" s="138">
        <v>0</v>
      </c>
      <c r="S12" s="138">
        <v>0</v>
      </c>
      <c r="T12" s="138">
        <v>0</v>
      </c>
      <c r="U12" s="119">
        <f t="shared" si="2"/>
        <v>172036590.13161999</v>
      </c>
      <c r="V12" s="140">
        <v>172036590.13161999</v>
      </c>
      <c r="W12" s="138">
        <v>0</v>
      </c>
      <c r="X12" s="138">
        <v>0</v>
      </c>
      <c r="Y12" s="138">
        <v>0</v>
      </c>
      <c r="Z12" s="138">
        <v>0</v>
      </c>
      <c r="AA12" s="138">
        <v>0</v>
      </c>
      <c r="AB12" s="138">
        <v>0</v>
      </c>
      <c r="AC12" s="119">
        <f t="shared" si="3"/>
        <v>33520136.620870002</v>
      </c>
      <c r="AD12" s="140">
        <v>33520136.620870002</v>
      </c>
      <c r="AE12" s="138">
        <v>0</v>
      </c>
      <c r="AF12" s="138">
        <v>0</v>
      </c>
      <c r="AG12" s="138">
        <v>0</v>
      </c>
      <c r="AH12" s="117">
        <f t="shared" si="4"/>
        <v>0</v>
      </c>
      <c r="AI12" s="138">
        <v>0</v>
      </c>
      <c r="AJ12" s="138">
        <v>0</v>
      </c>
      <c r="AK12" s="138">
        <v>0</v>
      </c>
      <c r="AL12" s="138">
        <v>0</v>
      </c>
      <c r="AM12" s="138">
        <v>0</v>
      </c>
      <c r="AN12" s="140">
        <v>40499262.677050002</v>
      </c>
      <c r="AO12" s="138">
        <v>0</v>
      </c>
      <c r="AP12" s="138">
        <v>0</v>
      </c>
      <c r="AQ12" s="138">
        <v>0</v>
      </c>
      <c r="AR12" s="119">
        <f t="shared" si="5"/>
        <v>633104634.93052995</v>
      </c>
      <c r="AS12" s="119">
        <f t="shared" si="6"/>
        <v>1912147543.2288699</v>
      </c>
      <c r="AT12" s="140">
        <v>1570260467.7149799</v>
      </c>
      <c r="AU12" s="138">
        <v>0</v>
      </c>
      <c r="AV12" s="138">
        <v>0</v>
      </c>
      <c r="AW12" s="138">
        <v>0</v>
      </c>
      <c r="AX12" s="140">
        <v>341887075.51389003</v>
      </c>
      <c r="AY12" s="138">
        <v>0</v>
      </c>
      <c r="AZ12" s="119">
        <f t="shared" si="7"/>
        <v>754849855.80912006</v>
      </c>
      <c r="BA12" s="140">
        <v>704409706.46152997</v>
      </c>
      <c r="BB12" s="138">
        <v>0</v>
      </c>
      <c r="BC12" s="138">
        <v>0</v>
      </c>
      <c r="BD12" s="138">
        <v>0</v>
      </c>
      <c r="BE12" s="140">
        <v>38151821.451459996</v>
      </c>
      <c r="BF12" s="138">
        <v>0</v>
      </c>
      <c r="BG12" s="138">
        <v>0</v>
      </c>
      <c r="BH12" s="138">
        <v>0</v>
      </c>
      <c r="BI12" s="140">
        <v>12288327.896129999</v>
      </c>
      <c r="BJ12" s="124">
        <f t="shared" si="8"/>
        <v>2666997399.0379901</v>
      </c>
      <c r="BK12" s="119">
        <f t="shared" si="14"/>
        <v>-2033892764.10746</v>
      </c>
      <c r="BL12" s="119">
        <f t="shared" si="9"/>
        <v>-1770625684.7213905</v>
      </c>
      <c r="BM12" s="133">
        <f t="shared" si="10"/>
        <v>1.7173604097650164E-3</v>
      </c>
      <c r="BN12" s="117">
        <v>0</v>
      </c>
      <c r="BO12" s="117">
        <f t="shared" si="11"/>
        <v>0</v>
      </c>
      <c r="BP12" s="120">
        <f t="shared" si="12"/>
        <v>2277627938.6326404</v>
      </c>
      <c r="BQ12" s="120">
        <f t="shared" si="13"/>
        <v>14804581601.112162</v>
      </c>
      <c r="BR12" s="103"/>
    </row>
    <row r="13" spans="1:70" x14ac:dyDescent="0.25">
      <c r="A13" s="117">
        <v>8</v>
      </c>
      <c r="B13" s="117">
        <v>2031</v>
      </c>
      <c r="C13" s="138">
        <v>2</v>
      </c>
      <c r="D13" s="117">
        <f t="shared" si="15"/>
        <v>0.85348999999999997</v>
      </c>
      <c r="E13" s="140">
        <v>1206157906.94504</v>
      </c>
      <c r="F13" s="119">
        <f t="shared" si="0"/>
        <v>41185968.748829998</v>
      </c>
      <c r="G13" s="140">
        <v>41185968.748829998</v>
      </c>
      <c r="H13" s="138">
        <v>0</v>
      </c>
      <c r="I13" s="138">
        <v>0</v>
      </c>
      <c r="J13" s="138">
        <v>0</v>
      </c>
      <c r="K13" s="138">
        <v>0</v>
      </c>
      <c r="L13" s="138">
        <v>0</v>
      </c>
      <c r="M13" s="119">
        <f t="shared" si="1"/>
        <v>337724213.43159002</v>
      </c>
      <c r="N13" s="140">
        <v>337724213.43159002</v>
      </c>
      <c r="O13" s="138">
        <v>0</v>
      </c>
      <c r="P13" s="138">
        <v>0</v>
      </c>
      <c r="Q13" s="138">
        <v>0</v>
      </c>
      <c r="R13" s="138">
        <v>0</v>
      </c>
      <c r="S13" s="138">
        <v>0</v>
      </c>
      <c r="T13" s="138">
        <v>0</v>
      </c>
      <c r="U13" s="119">
        <f t="shared" si="2"/>
        <v>168862106.71579999</v>
      </c>
      <c r="V13" s="140">
        <v>168862106.71579999</v>
      </c>
      <c r="W13" s="138">
        <v>0</v>
      </c>
      <c r="X13" s="138">
        <v>0</v>
      </c>
      <c r="Y13" s="138">
        <v>0</v>
      </c>
      <c r="Z13" s="138">
        <v>0</v>
      </c>
      <c r="AA13" s="138">
        <v>0</v>
      </c>
      <c r="AB13" s="138">
        <v>0</v>
      </c>
      <c r="AC13" s="119">
        <f t="shared" si="3"/>
        <v>34350232.612690002</v>
      </c>
      <c r="AD13" s="140">
        <v>34350232.612690002</v>
      </c>
      <c r="AE13" s="138">
        <v>0</v>
      </c>
      <c r="AF13" s="138">
        <v>0</v>
      </c>
      <c r="AG13" s="138">
        <v>0</v>
      </c>
      <c r="AH13" s="117">
        <f t="shared" si="4"/>
        <v>0</v>
      </c>
      <c r="AI13" s="138">
        <v>0</v>
      </c>
      <c r="AJ13" s="138">
        <v>0</v>
      </c>
      <c r="AK13" s="138">
        <v>0</v>
      </c>
      <c r="AL13" s="138">
        <v>0</v>
      </c>
      <c r="AM13" s="138">
        <v>0</v>
      </c>
      <c r="AN13" s="140">
        <v>42714612.385190003</v>
      </c>
      <c r="AO13" s="138">
        <v>0</v>
      </c>
      <c r="AP13" s="138">
        <v>0</v>
      </c>
      <c r="AQ13" s="138">
        <v>0</v>
      </c>
      <c r="AR13" s="119">
        <f t="shared" si="5"/>
        <v>624837133.89409995</v>
      </c>
      <c r="AS13" s="119">
        <f t="shared" si="6"/>
        <v>1853825398.33254</v>
      </c>
      <c r="AT13" s="140">
        <v>1518567996.45948</v>
      </c>
      <c r="AU13" s="138">
        <v>0</v>
      </c>
      <c r="AV13" s="138">
        <v>0</v>
      </c>
      <c r="AW13" s="138">
        <v>0</v>
      </c>
      <c r="AX13" s="140">
        <v>335257401.87305999</v>
      </c>
      <c r="AY13" s="138">
        <v>0</v>
      </c>
      <c r="AZ13" s="119">
        <f t="shared" si="7"/>
        <v>789498332.16763997</v>
      </c>
      <c r="BA13" s="140">
        <v>732979382.07950997</v>
      </c>
      <c r="BB13" s="138">
        <v>0</v>
      </c>
      <c r="BC13" s="138">
        <v>0</v>
      </c>
      <c r="BD13" s="138">
        <v>0</v>
      </c>
      <c r="BE13" s="140">
        <v>44457371.018679999</v>
      </c>
      <c r="BF13" s="138">
        <v>0</v>
      </c>
      <c r="BG13" s="138">
        <v>0</v>
      </c>
      <c r="BH13" s="138">
        <v>0</v>
      </c>
      <c r="BI13" s="140">
        <v>12061579.06945</v>
      </c>
      <c r="BJ13" s="124">
        <f t="shared" si="8"/>
        <v>2643323730.5001798</v>
      </c>
      <c r="BK13" s="119">
        <f t="shared" si="14"/>
        <v>-2018486596.6060801</v>
      </c>
      <c r="BL13" s="119">
        <f t="shared" si="9"/>
        <v>-1722758125.3373232</v>
      </c>
      <c r="BM13" s="133">
        <f t="shared" si="10"/>
        <v>1.7267974900475203E-3</v>
      </c>
      <c r="BN13" s="117">
        <v>0</v>
      </c>
      <c r="BO13" s="117">
        <f t="shared" si="11"/>
        <v>0</v>
      </c>
      <c r="BP13" s="120">
        <f t="shared" si="12"/>
        <v>2213389253.8816547</v>
      </c>
      <c r="BQ13" s="120">
        <f t="shared" si="13"/>
        <v>16600419404.112411</v>
      </c>
      <c r="BR13" s="103"/>
    </row>
    <row r="14" spans="1:70" x14ac:dyDescent="0.25">
      <c r="A14" s="117">
        <v>9</v>
      </c>
      <c r="B14" s="117">
        <v>2032</v>
      </c>
      <c r="C14" s="138">
        <v>2</v>
      </c>
      <c r="D14" s="117">
        <f t="shared" si="15"/>
        <v>0.83674999999999999</v>
      </c>
      <c r="E14" s="140">
        <v>1178418353.1866901</v>
      </c>
      <c r="F14" s="119">
        <f t="shared" si="0"/>
        <v>39408685.829690002</v>
      </c>
      <c r="G14" s="140">
        <v>39408685.829690002</v>
      </c>
      <c r="H14" s="138">
        <v>0</v>
      </c>
      <c r="I14" s="138">
        <v>0</v>
      </c>
      <c r="J14" s="138">
        <v>0</v>
      </c>
      <c r="K14" s="138">
        <v>0</v>
      </c>
      <c r="L14" s="138">
        <v>0</v>
      </c>
      <c r="M14" s="119">
        <f t="shared" si="1"/>
        <v>329957140.62247998</v>
      </c>
      <c r="N14" s="140">
        <v>329957140.62247998</v>
      </c>
      <c r="O14" s="138">
        <v>0</v>
      </c>
      <c r="P14" s="138">
        <v>0</v>
      </c>
      <c r="Q14" s="138">
        <v>0</v>
      </c>
      <c r="R14" s="138">
        <v>0</v>
      </c>
      <c r="S14" s="138">
        <v>0</v>
      </c>
      <c r="T14" s="138">
        <v>0</v>
      </c>
      <c r="U14" s="119">
        <f t="shared" si="2"/>
        <v>164978570.31123999</v>
      </c>
      <c r="V14" s="140">
        <v>164978570.31123999</v>
      </c>
      <c r="W14" s="138">
        <v>0</v>
      </c>
      <c r="X14" s="138">
        <v>0</v>
      </c>
      <c r="Y14" s="138">
        <v>0</v>
      </c>
      <c r="Z14" s="138">
        <v>0</v>
      </c>
      <c r="AA14" s="138">
        <v>0</v>
      </c>
      <c r="AB14" s="138">
        <v>0</v>
      </c>
      <c r="AC14" s="119">
        <f t="shared" si="3"/>
        <v>35620460.73353</v>
      </c>
      <c r="AD14" s="140">
        <v>35620460.73353</v>
      </c>
      <c r="AE14" s="138">
        <v>0</v>
      </c>
      <c r="AF14" s="138">
        <v>0</v>
      </c>
      <c r="AG14" s="138">
        <v>0</v>
      </c>
      <c r="AH14" s="117">
        <f t="shared" si="4"/>
        <v>0</v>
      </c>
      <c r="AI14" s="138">
        <v>0</v>
      </c>
      <c r="AJ14" s="138">
        <v>0</v>
      </c>
      <c r="AK14" s="138">
        <v>0</v>
      </c>
      <c r="AL14" s="138">
        <v>0</v>
      </c>
      <c r="AM14" s="138">
        <v>0</v>
      </c>
      <c r="AN14" s="140">
        <v>44099441.466059998</v>
      </c>
      <c r="AO14" s="138">
        <v>0</v>
      </c>
      <c r="AP14" s="138">
        <v>0</v>
      </c>
      <c r="AQ14" s="138">
        <v>0</v>
      </c>
      <c r="AR14" s="119">
        <f t="shared" si="5"/>
        <v>614064298.96300006</v>
      </c>
      <c r="AS14" s="119">
        <f t="shared" si="6"/>
        <v>1793622366.45313</v>
      </c>
      <c r="AT14" s="140">
        <v>1465167994.44396</v>
      </c>
      <c r="AU14" s="138">
        <v>0</v>
      </c>
      <c r="AV14" s="138">
        <v>0</v>
      </c>
      <c r="AW14" s="138">
        <v>0</v>
      </c>
      <c r="AX14" s="140">
        <v>328454372.00917</v>
      </c>
      <c r="AY14" s="138">
        <v>0</v>
      </c>
      <c r="AZ14" s="119">
        <f t="shared" si="7"/>
        <v>826281256.24457002</v>
      </c>
      <c r="BA14" s="140">
        <v>763495812.10212004</v>
      </c>
      <c r="BB14" s="138">
        <v>0</v>
      </c>
      <c r="BC14" s="138">
        <v>0</v>
      </c>
      <c r="BD14" s="138">
        <v>0</v>
      </c>
      <c r="BE14" s="140">
        <v>51001260.610579997</v>
      </c>
      <c r="BF14" s="138">
        <v>0</v>
      </c>
      <c r="BG14" s="138">
        <v>0</v>
      </c>
      <c r="BH14" s="138">
        <v>0</v>
      </c>
      <c r="BI14" s="140">
        <v>11784183.53187</v>
      </c>
      <c r="BJ14" s="124">
        <f t="shared" si="8"/>
        <v>2619903622.6977</v>
      </c>
      <c r="BK14" s="119">
        <f t="shared" si="14"/>
        <v>-2005839323.7347</v>
      </c>
      <c r="BL14" s="119">
        <f t="shared" si="9"/>
        <v>-1678386054.1350102</v>
      </c>
      <c r="BM14" s="133">
        <f t="shared" si="10"/>
        <v>1.7369731140117928E-3</v>
      </c>
      <c r="BN14" s="117">
        <v>0</v>
      </c>
      <c r="BO14" s="117">
        <f t="shared" si="11"/>
        <v>0</v>
      </c>
      <c r="BP14" s="120">
        <f t="shared" si="12"/>
        <v>2150626069.8165603</v>
      </c>
      <c r="BQ14" s="120">
        <f t="shared" si="13"/>
        <v>18280321593.440762</v>
      </c>
      <c r="BR14" s="103"/>
    </row>
    <row r="15" spans="1:70" x14ac:dyDescent="0.25">
      <c r="A15" s="117">
        <v>10</v>
      </c>
      <c r="B15" s="117">
        <v>2033</v>
      </c>
      <c r="C15" s="138">
        <v>2</v>
      </c>
      <c r="D15" s="117">
        <f t="shared" si="15"/>
        <v>0.82033999999999996</v>
      </c>
      <c r="E15" s="140">
        <v>1115433310.61621</v>
      </c>
      <c r="F15" s="119">
        <f t="shared" si="0"/>
        <v>37588052.162730001</v>
      </c>
      <c r="G15" s="140">
        <v>37588052.162730001</v>
      </c>
      <c r="H15" s="138">
        <v>0</v>
      </c>
      <c r="I15" s="138">
        <v>0</v>
      </c>
      <c r="J15" s="138">
        <v>0</v>
      </c>
      <c r="K15" s="138">
        <v>0</v>
      </c>
      <c r="L15" s="138">
        <v>0</v>
      </c>
      <c r="M15" s="119">
        <f t="shared" si="1"/>
        <v>312321326.26217002</v>
      </c>
      <c r="N15" s="140">
        <v>312321326.26217002</v>
      </c>
      <c r="O15" s="138">
        <v>0</v>
      </c>
      <c r="P15" s="138">
        <v>0</v>
      </c>
      <c r="Q15" s="138">
        <v>0</v>
      </c>
      <c r="R15" s="138">
        <v>0</v>
      </c>
      <c r="S15" s="138">
        <v>0</v>
      </c>
      <c r="T15" s="138">
        <v>0</v>
      </c>
      <c r="U15" s="119">
        <f t="shared" si="2"/>
        <v>156160663.13108999</v>
      </c>
      <c r="V15" s="140">
        <v>156160663.13108999</v>
      </c>
      <c r="W15" s="138">
        <v>0</v>
      </c>
      <c r="X15" s="138">
        <v>0</v>
      </c>
      <c r="Y15" s="138">
        <v>0</v>
      </c>
      <c r="Z15" s="138">
        <v>0</v>
      </c>
      <c r="AA15" s="138">
        <v>0</v>
      </c>
      <c r="AB15" s="138">
        <v>0</v>
      </c>
      <c r="AC15" s="119">
        <f t="shared" si="3"/>
        <v>37427118.681060001</v>
      </c>
      <c r="AD15" s="140">
        <v>37427118.681060001</v>
      </c>
      <c r="AE15" s="138">
        <v>0</v>
      </c>
      <c r="AF15" s="138">
        <v>0</v>
      </c>
      <c r="AG15" s="138">
        <v>0</v>
      </c>
      <c r="AH15" s="117">
        <f t="shared" si="4"/>
        <v>0</v>
      </c>
      <c r="AI15" s="138">
        <v>0</v>
      </c>
      <c r="AJ15" s="138">
        <v>0</v>
      </c>
      <c r="AK15" s="138">
        <v>0</v>
      </c>
      <c r="AL15" s="138">
        <v>0</v>
      </c>
      <c r="AM15" s="138">
        <v>0</v>
      </c>
      <c r="AN15" s="140">
        <v>47987492.479539998</v>
      </c>
      <c r="AO15" s="138">
        <v>0</v>
      </c>
      <c r="AP15" s="138">
        <v>0</v>
      </c>
      <c r="AQ15" s="138">
        <v>0</v>
      </c>
      <c r="AR15" s="119">
        <f t="shared" si="5"/>
        <v>591484652.71659005</v>
      </c>
      <c r="AS15" s="119">
        <f t="shared" si="6"/>
        <v>1730960153.43332</v>
      </c>
      <c r="AT15" s="140">
        <v>1410144439.02846</v>
      </c>
      <c r="AU15" s="138">
        <v>0</v>
      </c>
      <c r="AV15" s="138">
        <v>0</v>
      </c>
      <c r="AW15" s="138">
        <v>0</v>
      </c>
      <c r="AX15" s="140">
        <v>320815714.40486002</v>
      </c>
      <c r="AY15" s="138">
        <v>0</v>
      </c>
      <c r="AZ15" s="119">
        <f t="shared" si="7"/>
        <v>891720607.11587</v>
      </c>
      <c r="BA15" s="140">
        <v>822580724.58894002</v>
      </c>
      <c r="BB15" s="138">
        <v>0</v>
      </c>
      <c r="BC15" s="138">
        <v>0</v>
      </c>
      <c r="BD15" s="138">
        <v>0</v>
      </c>
      <c r="BE15" s="140">
        <v>57985549.420769997</v>
      </c>
      <c r="BF15" s="138">
        <v>0</v>
      </c>
      <c r="BG15" s="138">
        <v>0</v>
      </c>
      <c r="BH15" s="138">
        <v>0</v>
      </c>
      <c r="BI15" s="140">
        <v>11154333.10616</v>
      </c>
      <c r="BJ15" s="124">
        <f t="shared" si="8"/>
        <v>2622680760.54919</v>
      </c>
      <c r="BK15" s="119">
        <f t="shared" si="14"/>
        <v>-2031196107.8326001</v>
      </c>
      <c r="BL15" s="119">
        <f t="shared" si="9"/>
        <v>-1666271415.099395</v>
      </c>
      <c r="BM15" s="133">
        <f t="shared" si="10"/>
        <v>1.7675781154196479E-3</v>
      </c>
      <c r="BN15" s="117">
        <v>0</v>
      </c>
      <c r="BO15" s="117">
        <f t="shared" si="11"/>
        <v>0</v>
      </c>
      <c r="BP15" s="120">
        <f t="shared" si="12"/>
        <v>2110769399.9645615</v>
      </c>
      <c r="BQ15" s="120">
        <f t="shared" si="13"/>
        <v>20052309299.663334</v>
      </c>
      <c r="BR15" s="103"/>
    </row>
    <row r="16" spans="1:70" x14ac:dyDescent="0.25">
      <c r="A16" s="117">
        <v>11</v>
      </c>
      <c r="B16" s="117">
        <v>2034</v>
      </c>
      <c r="C16" s="138">
        <v>2</v>
      </c>
      <c r="D16" s="117">
        <f t="shared" si="15"/>
        <v>0.80425000000000002</v>
      </c>
      <c r="E16" s="140">
        <v>1059425338.31747</v>
      </c>
      <c r="F16" s="119">
        <f t="shared" si="0"/>
        <v>35748332.472570002</v>
      </c>
      <c r="G16" s="140">
        <v>35748332.472570002</v>
      </c>
      <c r="H16" s="138">
        <v>0</v>
      </c>
      <c r="I16" s="138">
        <v>0</v>
      </c>
      <c r="J16" s="138">
        <v>0</v>
      </c>
      <c r="K16" s="138">
        <v>0</v>
      </c>
      <c r="L16" s="138">
        <v>0</v>
      </c>
      <c r="M16" s="119">
        <f t="shared" si="1"/>
        <v>296639095.28454</v>
      </c>
      <c r="N16" s="140">
        <v>296639095.28454</v>
      </c>
      <c r="O16" s="138">
        <v>0</v>
      </c>
      <c r="P16" s="138">
        <v>0</v>
      </c>
      <c r="Q16" s="138">
        <v>0</v>
      </c>
      <c r="R16" s="138">
        <v>0</v>
      </c>
      <c r="S16" s="138">
        <v>0</v>
      </c>
      <c r="T16" s="138">
        <v>0</v>
      </c>
      <c r="U16" s="119">
        <f t="shared" si="2"/>
        <v>148319547.64227</v>
      </c>
      <c r="V16" s="140">
        <v>148319547.64227</v>
      </c>
      <c r="W16" s="138">
        <v>0</v>
      </c>
      <c r="X16" s="138">
        <v>0</v>
      </c>
      <c r="Y16" s="138">
        <v>0</v>
      </c>
      <c r="Z16" s="138">
        <v>0</v>
      </c>
      <c r="AA16" s="138">
        <v>0</v>
      </c>
      <c r="AB16" s="138">
        <v>0</v>
      </c>
      <c r="AC16" s="119">
        <f t="shared" si="3"/>
        <v>38297425.547679998</v>
      </c>
      <c r="AD16" s="140">
        <v>38297425.547679998</v>
      </c>
      <c r="AE16" s="138">
        <v>0</v>
      </c>
      <c r="AF16" s="138">
        <v>0</v>
      </c>
      <c r="AG16" s="138">
        <v>0</v>
      </c>
      <c r="AH16" s="117">
        <f t="shared" si="4"/>
        <v>0</v>
      </c>
      <c r="AI16" s="138">
        <v>0</v>
      </c>
      <c r="AJ16" s="138">
        <v>0</v>
      </c>
      <c r="AK16" s="138">
        <v>0</v>
      </c>
      <c r="AL16" s="138">
        <v>0</v>
      </c>
      <c r="AM16" s="138">
        <v>0</v>
      </c>
      <c r="AN16" s="140">
        <v>54584153.430440001</v>
      </c>
      <c r="AO16" s="138">
        <v>0</v>
      </c>
      <c r="AP16" s="138">
        <v>0</v>
      </c>
      <c r="AQ16" s="138">
        <v>0</v>
      </c>
      <c r="AR16" s="119">
        <f t="shared" si="5"/>
        <v>573588554.37750006</v>
      </c>
      <c r="AS16" s="119">
        <f t="shared" si="6"/>
        <v>1666351217.8657999</v>
      </c>
      <c r="AT16" s="140">
        <v>1353585657.1767001</v>
      </c>
      <c r="AU16" s="138">
        <v>0</v>
      </c>
      <c r="AV16" s="138">
        <v>0</v>
      </c>
      <c r="AW16" s="138">
        <v>0</v>
      </c>
      <c r="AX16" s="140">
        <v>312765560.68910003</v>
      </c>
      <c r="AY16" s="138">
        <v>0</v>
      </c>
      <c r="AZ16" s="119">
        <f t="shared" si="7"/>
        <v>945343798.11137998</v>
      </c>
      <c r="BA16" s="140">
        <v>869605808.24663997</v>
      </c>
      <c r="BB16" s="138">
        <v>0</v>
      </c>
      <c r="BC16" s="138">
        <v>0</v>
      </c>
      <c r="BD16" s="138">
        <v>0</v>
      </c>
      <c r="BE16" s="140">
        <v>65143736.481569998</v>
      </c>
      <c r="BF16" s="138">
        <v>0</v>
      </c>
      <c r="BG16" s="138">
        <v>0</v>
      </c>
      <c r="BH16" s="138">
        <v>0</v>
      </c>
      <c r="BI16" s="140">
        <v>10594253.383169999</v>
      </c>
      <c r="BJ16" s="124">
        <f t="shared" si="8"/>
        <v>2611695015.97718</v>
      </c>
      <c r="BK16" s="119">
        <f t="shared" si="14"/>
        <v>-2038106461.5996799</v>
      </c>
      <c r="BL16" s="119">
        <f t="shared" si="9"/>
        <v>-1639147121.7415426</v>
      </c>
      <c r="BM16" s="133">
        <f t="shared" si="10"/>
        <v>1.8047159896718056E-3</v>
      </c>
      <c r="BN16" s="117">
        <v>0</v>
      </c>
      <c r="BO16" s="117">
        <f t="shared" si="11"/>
        <v>0</v>
      </c>
      <c r="BP16" s="120">
        <f t="shared" si="12"/>
        <v>2061245840.4144635</v>
      </c>
      <c r="BQ16" s="120">
        <f t="shared" si="13"/>
        <v>21643081324.351868</v>
      </c>
      <c r="BR16" s="103"/>
    </row>
    <row r="17" spans="1:70" x14ac:dyDescent="0.25">
      <c r="A17" s="117">
        <v>12</v>
      </c>
      <c r="B17" s="117">
        <v>2035</v>
      </c>
      <c r="C17" s="138">
        <v>2</v>
      </c>
      <c r="D17" s="117">
        <f t="shared" si="15"/>
        <v>0.78847999999999996</v>
      </c>
      <c r="E17" s="140">
        <v>1003295457.1179</v>
      </c>
      <c r="F17" s="119">
        <f t="shared" si="0"/>
        <v>33947199.224320002</v>
      </c>
      <c r="G17" s="140">
        <v>33947199.224320002</v>
      </c>
      <c r="H17" s="138">
        <v>0</v>
      </c>
      <c r="I17" s="138">
        <v>0</v>
      </c>
      <c r="J17" s="138">
        <v>0</v>
      </c>
      <c r="K17" s="138">
        <v>0</v>
      </c>
      <c r="L17" s="138">
        <v>0</v>
      </c>
      <c r="M17" s="119">
        <f t="shared" si="1"/>
        <v>280922726.88959998</v>
      </c>
      <c r="N17" s="140">
        <v>280922726.88959998</v>
      </c>
      <c r="O17" s="138">
        <v>0</v>
      </c>
      <c r="P17" s="138">
        <v>0</v>
      </c>
      <c r="Q17" s="138">
        <v>0</v>
      </c>
      <c r="R17" s="138">
        <v>0</v>
      </c>
      <c r="S17" s="138">
        <v>0</v>
      </c>
      <c r="T17" s="138">
        <v>0</v>
      </c>
      <c r="U17" s="119">
        <f t="shared" si="2"/>
        <v>140461363.44479999</v>
      </c>
      <c r="V17" s="140">
        <v>140461363.44479999</v>
      </c>
      <c r="W17" s="138">
        <v>0</v>
      </c>
      <c r="X17" s="138">
        <v>0</v>
      </c>
      <c r="Y17" s="138">
        <v>0</v>
      </c>
      <c r="Z17" s="138">
        <v>0</v>
      </c>
      <c r="AA17" s="138">
        <v>0</v>
      </c>
      <c r="AB17" s="138">
        <v>0</v>
      </c>
      <c r="AC17" s="119">
        <f t="shared" si="3"/>
        <v>39038992.85853</v>
      </c>
      <c r="AD17" s="140">
        <v>39038992.85853</v>
      </c>
      <c r="AE17" s="138">
        <v>0</v>
      </c>
      <c r="AF17" s="138">
        <v>0</v>
      </c>
      <c r="AG17" s="138">
        <v>0</v>
      </c>
      <c r="AH17" s="117">
        <f t="shared" si="4"/>
        <v>0</v>
      </c>
      <c r="AI17" s="138">
        <v>0</v>
      </c>
      <c r="AJ17" s="138">
        <v>0</v>
      </c>
      <c r="AK17" s="138">
        <v>0</v>
      </c>
      <c r="AL17" s="138">
        <v>0</v>
      </c>
      <c r="AM17" s="138">
        <v>0</v>
      </c>
      <c r="AN17" s="140">
        <v>58474575.61575</v>
      </c>
      <c r="AO17" s="138">
        <v>0</v>
      </c>
      <c r="AP17" s="138">
        <v>0</v>
      </c>
      <c r="AQ17" s="138">
        <v>0</v>
      </c>
      <c r="AR17" s="119">
        <f t="shared" si="5"/>
        <v>552844858.03299999</v>
      </c>
      <c r="AS17" s="119">
        <f t="shared" si="6"/>
        <v>1600149090.9728</v>
      </c>
      <c r="AT17" s="140">
        <v>1295620958.8613601</v>
      </c>
      <c r="AU17" s="138">
        <v>0</v>
      </c>
      <c r="AV17" s="138">
        <v>0</v>
      </c>
      <c r="AW17" s="138">
        <v>0</v>
      </c>
      <c r="AX17" s="140">
        <v>304528132.11144</v>
      </c>
      <c r="AY17" s="138">
        <v>0</v>
      </c>
      <c r="AZ17" s="119">
        <f t="shared" si="7"/>
        <v>994847733.86354995</v>
      </c>
      <c r="BA17" s="140">
        <v>911982541.57288003</v>
      </c>
      <c r="BB17" s="138">
        <v>0</v>
      </c>
      <c r="BC17" s="138">
        <v>0</v>
      </c>
      <c r="BD17" s="138">
        <v>0</v>
      </c>
      <c r="BE17" s="140">
        <v>72832237.719490007</v>
      </c>
      <c r="BF17" s="138">
        <v>0</v>
      </c>
      <c r="BG17" s="138">
        <v>0</v>
      </c>
      <c r="BH17" s="138">
        <v>0</v>
      </c>
      <c r="BI17" s="140">
        <v>10032954.571180001</v>
      </c>
      <c r="BJ17" s="124">
        <f t="shared" si="8"/>
        <v>2594996824.83635</v>
      </c>
      <c r="BK17" s="119">
        <f t="shared" si="14"/>
        <v>-2042151966.80335</v>
      </c>
      <c r="BL17" s="119">
        <f t="shared" si="9"/>
        <v>-1610195982.7851052</v>
      </c>
      <c r="BM17" s="133">
        <f t="shared" si="10"/>
        <v>1.8367632190193195E-3</v>
      </c>
      <c r="BN17" s="117">
        <v>0</v>
      </c>
      <c r="BO17" s="117">
        <f t="shared" si="11"/>
        <v>0</v>
      </c>
      <c r="BP17" s="120">
        <f t="shared" si="12"/>
        <v>2008375607.025423</v>
      </c>
      <c r="BQ17" s="120">
        <f t="shared" si="13"/>
        <v>23096319480.792366</v>
      </c>
      <c r="BR17" s="103"/>
    </row>
    <row r="18" spans="1:70" x14ac:dyDescent="0.25">
      <c r="A18" s="117">
        <v>13</v>
      </c>
      <c r="B18" s="117">
        <v>2036</v>
      </c>
      <c r="C18" s="138">
        <v>2</v>
      </c>
      <c r="D18" s="117">
        <f t="shared" si="15"/>
        <v>0.77302000000000004</v>
      </c>
      <c r="E18" s="140">
        <v>941599201.19738996</v>
      </c>
      <c r="F18" s="119">
        <f t="shared" si="0"/>
        <v>32141398.188689999</v>
      </c>
      <c r="G18" s="140">
        <v>32141398.188689999</v>
      </c>
      <c r="H18" s="138">
        <v>0</v>
      </c>
      <c r="I18" s="138">
        <v>0</v>
      </c>
      <c r="J18" s="138">
        <v>0</v>
      </c>
      <c r="K18" s="138">
        <v>0</v>
      </c>
      <c r="L18" s="138">
        <v>0</v>
      </c>
      <c r="M18" s="119">
        <f t="shared" si="1"/>
        <v>263647775.27149001</v>
      </c>
      <c r="N18" s="140">
        <v>263647775.27149001</v>
      </c>
      <c r="O18" s="138">
        <v>0</v>
      </c>
      <c r="P18" s="138">
        <v>0</v>
      </c>
      <c r="Q18" s="138">
        <v>0</v>
      </c>
      <c r="R18" s="138">
        <v>0</v>
      </c>
      <c r="S18" s="138">
        <v>0</v>
      </c>
      <c r="T18" s="138">
        <v>0</v>
      </c>
      <c r="U18" s="119">
        <f t="shared" si="2"/>
        <v>131823887.63575</v>
      </c>
      <c r="V18" s="140">
        <v>131823887.63575</v>
      </c>
      <c r="W18" s="138">
        <v>0</v>
      </c>
      <c r="X18" s="138">
        <v>0</v>
      </c>
      <c r="Y18" s="138">
        <v>0</v>
      </c>
      <c r="Z18" s="138">
        <v>0</v>
      </c>
      <c r="AA18" s="138">
        <v>0</v>
      </c>
      <c r="AB18" s="138">
        <v>0</v>
      </c>
      <c r="AC18" s="119">
        <f t="shared" si="3"/>
        <v>39904692.87184</v>
      </c>
      <c r="AD18" s="140">
        <v>39904692.87184</v>
      </c>
      <c r="AE18" s="138">
        <v>0</v>
      </c>
      <c r="AF18" s="138">
        <v>0</v>
      </c>
      <c r="AG18" s="138">
        <v>0</v>
      </c>
      <c r="AH18" s="117">
        <f t="shared" si="4"/>
        <v>0</v>
      </c>
      <c r="AI18" s="138">
        <v>0</v>
      </c>
      <c r="AJ18" s="138">
        <v>0</v>
      </c>
      <c r="AK18" s="138">
        <v>0</v>
      </c>
      <c r="AL18" s="138">
        <v>0</v>
      </c>
      <c r="AM18" s="138">
        <v>0</v>
      </c>
      <c r="AN18" s="140">
        <v>61011558.684660003</v>
      </c>
      <c r="AO18" s="138">
        <v>0</v>
      </c>
      <c r="AP18" s="138">
        <v>0</v>
      </c>
      <c r="AQ18" s="138">
        <v>0</v>
      </c>
      <c r="AR18" s="119">
        <f t="shared" si="5"/>
        <v>528529312.65243</v>
      </c>
      <c r="AS18" s="119">
        <f t="shared" si="6"/>
        <v>1531969632.3877001</v>
      </c>
      <c r="AT18" s="140">
        <v>1236386733.85744</v>
      </c>
      <c r="AU18" s="138">
        <v>0</v>
      </c>
      <c r="AV18" s="138">
        <v>0</v>
      </c>
      <c r="AW18" s="138">
        <v>0</v>
      </c>
      <c r="AX18" s="140">
        <v>295582898.53026003</v>
      </c>
      <c r="AY18" s="138">
        <v>0</v>
      </c>
      <c r="AZ18" s="119">
        <f t="shared" si="7"/>
        <v>1044074586.3881</v>
      </c>
      <c r="BA18" s="140">
        <v>954018958.34384</v>
      </c>
      <c r="BB18" s="138">
        <v>0</v>
      </c>
      <c r="BC18" s="138">
        <v>0</v>
      </c>
      <c r="BD18" s="138">
        <v>0</v>
      </c>
      <c r="BE18" s="140">
        <v>80639636.032289997</v>
      </c>
      <c r="BF18" s="138">
        <v>0</v>
      </c>
      <c r="BG18" s="138">
        <v>0</v>
      </c>
      <c r="BH18" s="138">
        <v>0</v>
      </c>
      <c r="BI18" s="140">
        <v>9415992.0119700003</v>
      </c>
      <c r="BJ18" s="124">
        <f t="shared" si="8"/>
        <v>2576044218.7758002</v>
      </c>
      <c r="BK18" s="119">
        <f t="shared" si="14"/>
        <v>-2047514906.1233699</v>
      </c>
      <c r="BL18" s="119">
        <f t="shared" si="9"/>
        <v>-1582769972.7314875</v>
      </c>
      <c r="BM18" s="133">
        <f t="shared" si="10"/>
        <v>1.8710342715539086E-3</v>
      </c>
      <c r="BN18" s="117">
        <v>0</v>
      </c>
      <c r="BO18" s="117">
        <f t="shared" si="11"/>
        <v>0</v>
      </c>
      <c r="BP18" s="120">
        <f t="shared" si="12"/>
        <v>1954932887.7232449</v>
      </c>
      <c r="BQ18" s="120">
        <f t="shared" si="13"/>
        <v>24436661096.540562</v>
      </c>
      <c r="BR18" s="103"/>
    </row>
    <row r="19" spans="1:70" x14ac:dyDescent="0.25">
      <c r="A19" s="117">
        <v>14</v>
      </c>
      <c r="B19" s="117">
        <v>2037</v>
      </c>
      <c r="C19" s="138">
        <v>2</v>
      </c>
      <c r="D19" s="117">
        <f t="shared" si="15"/>
        <v>0.75785999999999998</v>
      </c>
      <c r="E19" s="140">
        <v>872828798.81359005</v>
      </c>
      <c r="F19" s="119">
        <f t="shared" si="0"/>
        <v>30298498.390330002</v>
      </c>
      <c r="G19" s="140">
        <v>30298498.390330002</v>
      </c>
      <c r="H19" s="138">
        <v>0</v>
      </c>
      <c r="I19" s="138">
        <v>0</v>
      </c>
      <c r="J19" s="138">
        <v>0</v>
      </c>
      <c r="K19" s="138">
        <v>0</v>
      </c>
      <c r="L19" s="138">
        <v>0</v>
      </c>
      <c r="M19" s="119">
        <f t="shared" si="1"/>
        <v>244392063.93105999</v>
      </c>
      <c r="N19" s="140">
        <v>244392063.93105999</v>
      </c>
      <c r="O19" s="138">
        <v>0</v>
      </c>
      <c r="P19" s="138">
        <v>0</v>
      </c>
      <c r="Q19" s="138">
        <v>0</v>
      </c>
      <c r="R19" s="138">
        <v>0</v>
      </c>
      <c r="S19" s="138">
        <v>0</v>
      </c>
      <c r="T19" s="138">
        <v>0</v>
      </c>
      <c r="U19" s="119">
        <f t="shared" si="2"/>
        <v>122196031.96552999</v>
      </c>
      <c r="V19" s="140">
        <v>122196031.96552999</v>
      </c>
      <c r="W19" s="138">
        <v>0</v>
      </c>
      <c r="X19" s="138">
        <v>0</v>
      </c>
      <c r="Y19" s="138">
        <v>0</v>
      </c>
      <c r="Z19" s="138">
        <v>0</v>
      </c>
      <c r="AA19" s="138">
        <v>0</v>
      </c>
      <c r="AB19" s="138">
        <v>0</v>
      </c>
      <c r="AC19" s="119">
        <f t="shared" si="3"/>
        <v>41013404.135179996</v>
      </c>
      <c r="AD19" s="140">
        <v>41013404.135179996</v>
      </c>
      <c r="AE19" s="138">
        <v>0</v>
      </c>
      <c r="AF19" s="138">
        <v>0</v>
      </c>
      <c r="AG19" s="138">
        <v>0</v>
      </c>
      <c r="AH19" s="117">
        <f t="shared" si="4"/>
        <v>0</v>
      </c>
      <c r="AI19" s="138">
        <v>0</v>
      </c>
      <c r="AJ19" s="138">
        <v>0</v>
      </c>
      <c r="AK19" s="138">
        <v>0</v>
      </c>
      <c r="AL19" s="138">
        <v>0</v>
      </c>
      <c r="AM19" s="138">
        <v>0</v>
      </c>
      <c r="AN19" s="140">
        <v>64886621.181950003</v>
      </c>
      <c r="AO19" s="138">
        <v>0</v>
      </c>
      <c r="AP19" s="138">
        <v>0</v>
      </c>
      <c r="AQ19" s="138">
        <v>0</v>
      </c>
      <c r="AR19" s="119">
        <f t="shared" si="5"/>
        <v>502786619.60404998</v>
      </c>
      <c r="AS19" s="119">
        <f t="shared" si="6"/>
        <v>1461957235.99581</v>
      </c>
      <c r="AT19" s="140">
        <v>1176066767.9763</v>
      </c>
      <c r="AU19" s="138">
        <v>0</v>
      </c>
      <c r="AV19" s="138">
        <v>0</v>
      </c>
      <c r="AW19" s="138">
        <v>0</v>
      </c>
      <c r="AX19" s="140">
        <v>285890468.01950997</v>
      </c>
      <c r="AY19" s="138">
        <v>0</v>
      </c>
      <c r="AZ19" s="119">
        <f t="shared" si="7"/>
        <v>1095886567.32374</v>
      </c>
      <c r="BA19" s="140">
        <v>998428857.59704006</v>
      </c>
      <c r="BB19" s="138">
        <v>0</v>
      </c>
      <c r="BC19" s="138">
        <v>0</v>
      </c>
      <c r="BD19" s="138">
        <v>0</v>
      </c>
      <c r="BE19" s="140">
        <v>88729421.738560006</v>
      </c>
      <c r="BF19" s="138">
        <v>0</v>
      </c>
      <c r="BG19" s="138">
        <v>0</v>
      </c>
      <c r="BH19" s="138">
        <v>0</v>
      </c>
      <c r="BI19" s="140">
        <v>8728287.98814</v>
      </c>
      <c r="BJ19" s="124">
        <f t="shared" si="8"/>
        <v>2557843803.31955</v>
      </c>
      <c r="BK19" s="119">
        <f t="shared" si="14"/>
        <v>-2055057183.7155001</v>
      </c>
      <c r="BL19" s="119">
        <f t="shared" si="9"/>
        <v>-1557445637.2506289</v>
      </c>
      <c r="BM19" s="133">
        <f t="shared" si="10"/>
        <v>1.9201421870568924E-3</v>
      </c>
      <c r="BN19" s="117">
        <v>0</v>
      </c>
      <c r="BO19" s="117">
        <f t="shared" si="11"/>
        <v>0</v>
      </c>
      <c r="BP19" s="120">
        <f t="shared" si="12"/>
        <v>1903231936.3117816</v>
      </c>
      <c r="BQ19" s="120">
        <f t="shared" si="13"/>
        <v>25693631140.209053</v>
      </c>
      <c r="BR19" s="103"/>
    </row>
    <row r="20" spans="1:70" x14ac:dyDescent="0.25">
      <c r="A20" s="117">
        <v>15</v>
      </c>
      <c r="B20" s="117">
        <v>2038</v>
      </c>
      <c r="C20" s="138">
        <v>2</v>
      </c>
      <c r="D20" s="117">
        <f t="shared" si="15"/>
        <v>0.74299999999999999</v>
      </c>
      <c r="E20" s="140">
        <v>798227235.86418998</v>
      </c>
      <c r="F20" s="119">
        <f t="shared" si="0"/>
        <v>28492590.660379998</v>
      </c>
      <c r="G20" s="140">
        <v>28492590.660379998</v>
      </c>
      <c r="H20" s="138">
        <v>0</v>
      </c>
      <c r="I20" s="138">
        <v>0</v>
      </c>
      <c r="J20" s="138">
        <v>0</v>
      </c>
      <c r="K20" s="138">
        <v>0</v>
      </c>
      <c r="L20" s="138">
        <v>0</v>
      </c>
      <c r="M20" s="119">
        <f t="shared" si="1"/>
        <v>223503624.02519</v>
      </c>
      <c r="N20" s="140">
        <v>223503624.02519</v>
      </c>
      <c r="O20" s="138">
        <v>0</v>
      </c>
      <c r="P20" s="138">
        <v>0</v>
      </c>
      <c r="Q20" s="138">
        <v>0</v>
      </c>
      <c r="R20" s="138">
        <v>0</v>
      </c>
      <c r="S20" s="138">
        <v>0</v>
      </c>
      <c r="T20" s="138">
        <v>0</v>
      </c>
      <c r="U20" s="119">
        <f t="shared" si="2"/>
        <v>111751812.0126</v>
      </c>
      <c r="V20" s="140">
        <v>111751812.0126</v>
      </c>
      <c r="W20" s="138">
        <v>0</v>
      </c>
      <c r="X20" s="138">
        <v>0</v>
      </c>
      <c r="Y20" s="138">
        <v>0</v>
      </c>
      <c r="Z20" s="138">
        <v>0</v>
      </c>
      <c r="AA20" s="138">
        <v>0</v>
      </c>
      <c r="AB20" s="138">
        <v>0</v>
      </c>
      <c r="AC20" s="119">
        <f t="shared" si="3"/>
        <v>42223666.803199999</v>
      </c>
      <c r="AD20" s="140">
        <v>42223666.803199999</v>
      </c>
      <c r="AE20" s="138">
        <v>0</v>
      </c>
      <c r="AF20" s="138">
        <v>0</v>
      </c>
      <c r="AG20" s="138">
        <v>0</v>
      </c>
      <c r="AH20" s="117">
        <f t="shared" si="4"/>
        <v>0</v>
      </c>
      <c r="AI20" s="138">
        <v>0</v>
      </c>
      <c r="AJ20" s="138">
        <v>0</v>
      </c>
      <c r="AK20" s="138">
        <v>0</v>
      </c>
      <c r="AL20" s="138">
        <v>0</v>
      </c>
      <c r="AM20" s="138">
        <v>0</v>
      </c>
      <c r="AN20" s="140">
        <v>67605305.704530001</v>
      </c>
      <c r="AO20" s="138">
        <v>0</v>
      </c>
      <c r="AP20" s="138">
        <v>0</v>
      </c>
      <c r="AQ20" s="138">
        <v>0</v>
      </c>
      <c r="AR20" s="119">
        <f t="shared" si="5"/>
        <v>473576999.20590001</v>
      </c>
      <c r="AS20" s="119">
        <f t="shared" si="6"/>
        <v>1390662419.36869</v>
      </c>
      <c r="AT20" s="140">
        <v>1114869339.74265</v>
      </c>
      <c r="AU20" s="138">
        <v>0</v>
      </c>
      <c r="AV20" s="138">
        <v>0</v>
      </c>
      <c r="AW20" s="138">
        <v>0</v>
      </c>
      <c r="AX20" s="140">
        <v>275793079.62603998</v>
      </c>
      <c r="AY20" s="138">
        <v>0</v>
      </c>
      <c r="AZ20" s="119">
        <f t="shared" si="7"/>
        <v>1153265439.0272501</v>
      </c>
      <c r="BA20" s="140">
        <v>1048126439.87828</v>
      </c>
      <c r="BB20" s="138">
        <v>0</v>
      </c>
      <c r="BC20" s="138">
        <v>0</v>
      </c>
      <c r="BD20" s="138">
        <v>0</v>
      </c>
      <c r="BE20" s="140">
        <v>97156726.790329993</v>
      </c>
      <c r="BF20" s="138">
        <v>0</v>
      </c>
      <c r="BG20" s="138">
        <v>0</v>
      </c>
      <c r="BH20" s="138">
        <v>0</v>
      </c>
      <c r="BI20" s="140">
        <v>7982272.3586400002</v>
      </c>
      <c r="BJ20" s="124">
        <f t="shared" si="8"/>
        <v>2543927858.3959398</v>
      </c>
      <c r="BK20" s="119">
        <f t="shared" si="14"/>
        <v>-2070350859.1900401</v>
      </c>
      <c r="BL20" s="119">
        <f t="shared" si="9"/>
        <v>-1538270688.3781998</v>
      </c>
      <c r="BM20" s="133">
        <f t="shared" si="10"/>
        <v>1.9776198135408895E-3</v>
      </c>
      <c r="BN20" s="117">
        <v>0</v>
      </c>
      <c r="BO20" s="117">
        <f t="shared" si="11"/>
        <v>0</v>
      </c>
      <c r="BP20" s="120">
        <f t="shared" si="12"/>
        <v>1855918002.2269881</v>
      </c>
      <c r="BQ20" s="120">
        <f t="shared" si="13"/>
        <v>26910811032.291328</v>
      </c>
      <c r="BR20" s="103"/>
    </row>
    <row r="21" spans="1:70" x14ac:dyDescent="0.25">
      <c r="A21" s="117">
        <v>16</v>
      </c>
      <c r="B21" s="117">
        <v>2039</v>
      </c>
      <c r="C21" s="138">
        <v>2</v>
      </c>
      <c r="D21" s="117">
        <f t="shared" si="15"/>
        <v>0.72843000000000002</v>
      </c>
      <c r="E21" s="140">
        <v>705759082.27877998</v>
      </c>
      <c r="F21" s="119">
        <f t="shared" si="0"/>
        <v>26721657.566130001</v>
      </c>
      <c r="G21" s="140">
        <v>26721657.566130001</v>
      </c>
      <c r="H21" s="138">
        <v>0</v>
      </c>
      <c r="I21" s="138">
        <v>0</v>
      </c>
      <c r="J21" s="138">
        <v>0</v>
      </c>
      <c r="K21" s="138">
        <v>0</v>
      </c>
      <c r="L21" s="138">
        <v>0</v>
      </c>
      <c r="M21" s="119">
        <f t="shared" si="1"/>
        <v>197612542.95939001</v>
      </c>
      <c r="N21" s="140">
        <v>197612542.95939001</v>
      </c>
      <c r="O21" s="138">
        <v>0</v>
      </c>
      <c r="P21" s="138">
        <v>0</v>
      </c>
      <c r="Q21" s="138">
        <v>0</v>
      </c>
      <c r="R21" s="138">
        <v>0</v>
      </c>
      <c r="S21" s="138">
        <v>0</v>
      </c>
      <c r="T21" s="138">
        <v>0</v>
      </c>
      <c r="U21" s="119">
        <f t="shared" si="2"/>
        <v>98806271.479699999</v>
      </c>
      <c r="V21" s="140">
        <v>98806271.479699999</v>
      </c>
      <c r="W21" s="138">
        <v>0</v>
      </c>
      <c r="X21" s="138">
        <v>0</v>
      </c>
      <c r="Y21" s="138">
        <v>0</v>
      </c>
      <c r="Z21" s="138">
        <v>0</v>
      </c>
      <c r="AA21" s="138">
        <v>0</v>
      </c>
      <c r="AB21" s="138">
        <v>0</v>
      </c>
      <c r="AC21" s="119">
        <f t="shared" si="3"/>
        <v>42839297.489919998</v>
      </c>
      <c r="AD21" s="140">
        <v>42839297.489919998</v>
      </c>
      <c r="AE21" s="138">
        <v>0</v>
      </c>
      <c r="AF21" s="138">
        <v>0</v>
      </c>
      <c r="AG21" s="138">
        <v>0</v>
      </c>
      <c r="AH21" s="117">
        <f t="shared" si="4"/>
        <v>0</v>
      </c>
      <c r="AI21" s="138">
        <v>0</v>
      </c>
      <c r="AJ21" s="138">
        <v>0</v>
      </c>
      <c r="AK21" s="138">
        <v>0</v>
      </c>
      <c r="AL21" s="138">
        <v>0</v>
      </c>
      <c r="AM21" s="138">
        <v>0</v>
      </c>
      <c r="AN21" s="140">
        <v>69780084.053900003</v>
      </c>
      <c r="AO21" s="138">
        <v>0</v>
      </c>
      <c r="AP21" s="138">
        <v>0</v>
      </c>
      <c r="AQ21" s="138">
        <v>0</v>
      </c>
      <c r="AR21" s="119">
        <f t="shared" si="5"/>
        <v>435759853.54904002</v>
      </c>
      <c r="AS21" s="119">
        <f t="shared" si="6"/>
        <v>1318517514.30179</v>
      </c>
      <c r="AT21" s="140">
        <v>1053030392.3224699</v>
      </c>
      <c r="AU21" s="138">
        <v>0</v>
      </c>
      <c r="AV21" s="138">
        <v>0</v>
      </c>
      <c r="AW21" s="138">
        <v>0</v>
      </c>
      <c r="AX21" s="140">
        <v>265487121.97931999</v>
      </c>
      <c r="AY21" s="138">
        <v>0</v>
      </c>
      <c r="AZ21" s="119">
        <f t="shared" si="7"/>
        <v>1220587694.0812299</v>
      </c>
      <c r="BA21" s="140">
        <v>1107726560.7458301</v>
      </c>
      <c r="BB21" s="138">
        <v>0</v>
      </c>
      <c r="BC21" s="138">
        <v>0</v>
      </c>
      <c r="BD21" s="138">
        <v>0</v>
      </c>
      <c r="BE21" s="140">
        <v>105803542.51261</v>
      </c>
      <c r="BF21" s="138">
        <v>0</v>
      </c>
      <c r="BG21" s="138">
        <v>0</v>
      </c>
      <c r="BH21" s="138">
        <v>0</v>
      </c>
      <c r="BI21" s="140">
        <v>7057590.8227899997</v>
      </c>
      <c r="BJ21" s="124">
        <f t="shared" si="8"/>
        <v>2539105208.3830199</v>
      </c>
      <c r="BK21" s="119">
        <f t="shared" si="14"/>
        <v>-2103345354.8339801</v>
      </c>
      <c r="BL21" s="119">
        <f t="shared" si="9"/>
        <v>-1532139856.8217161</v>
      </c>
      <c r="BM21" s="133">
        <f t="shared" si="10"/>
        <v>2.0581142795548257E-3</v>
      </c>
      <c r="BN21" s="117">
        <v>0</v>
      </c>
      <c r="BO21" s="117">
        <f t="shared" si="11"/>
        <v>0</v>
      </c>
      <c r="BP21" s="120">
        <f t="shared" si="12"/>
        <v>1816829406.7669611</v>
      </c>
      <c r="BQ21" s="120">
        <f t="shared" si="13"/>
        <v>28160855804.887897</v>
      </c>
      <c r="BR21" s="103"/>
    </row>
    <row r="22" spans="1:70" x14ac:dyDescent="0.25">
      <c r="A22" s="117">
        <v>17</v>
      </c>
      <c r="B22" s="117">
        <v>2040</v>
      </c>
      <c r="C22" s="138">
        <v>2</v>
      </c>
      <c r="D22" s="117">
        <f t="shared" si="15"/>
        <v>0.71414999999999995</v>
      </c>
      <c r="E22" s="140">
        <v>636638478.12969005</v>
      </c>
      <c r="F22" s="119">
        <f t="shared" si="0"/>
        <v>24945648.21576</v>
      </c>
      <c r="G22" s="140">
        <v>24945648.21576</v>
      </c>
      <c r="H22" s="138">
        <v>0</v>
      </c>
      <c r="I22" s="138">
        <v>0</v>
      </c>
      <c r="J22" s="138">
        <v>0</v>
      </c>
      <c r="K22" s="138">
        <v>0</v>
      </c>
      <c r="L22" s="138">
        <v>0</v>
      </c>
      <c r="M22" s="119">
        <f t="shared" si="1"/>
        <v>178258774.36085999</v>
      </c>
      <c r="N22" s="140">
        <v>178258774.36085999</v>
      </c>
      <c r="O22" s="138">
        <v>0</v>
      </c>
      <c r="P22" s="138">
        <v>0</v>
      </c>
      <c r="Q22" s="138">
        <v>0</v>
      </c>
      <c r="R22" s="138">
        <v>0</v>
      </c>
      <c r="S22" s="138">
        <v>0</v>
      </c>
      <c r="T22" s="138">
        <v>0</v>
      </c>
      <c r="U22" s="119">
        <f t="shared" si="2"/>
        <v>89129387.180429995</v>
      </c>
      <c r="V22" s="140">
        <v>89129387.180429995</v>
      </c>
      <c r="W22" s="138">
        <v>0</v>
      </c>
      <c r="X22" s="138">
        <v>0</v>
      </c>
      <c r="Y22" s="138">
        <v>0</v>
      </c>
      <c r="Z22" s="138">
        <v>0</v>
      </c>
      <c r="AA22" s="138">
        <v>0</v>
      </c>
      <c r="AB22" s="138">
        <v>0</v>
      </c>
      <c r="AC22" s="119">
        <f t="shared" si="3"/>
        <v>43448704.132469997</v>
      </c>
      <c r="AD22" s="140">
        <v>43448704.132469997</v>
      </c>
      <c r="AE22" s="138">
        <v>0</v>
      </c>
      <c r="AF22" s="138">
        <v>0</v>
      </c>
      <c r="AG22" s="138">
        <v>0</v>
      </c>
      <c r="AH22" s="117">
        <f t="shared" si="4"/>
        <v>0</v>
      </c>
      <c r="AI22" s="138">
        <v>0</v>
      </c>
      <c r="AJ22" s="138">
        <v>0</v>
      </c>
      <c r="AK22" s="138">
        <v>0</v>
      </c>
      <c r="AL22" s="138">
        <v>0</v>
      </c>
      <c r="AM22" s="138">
        <v>0</v>
      </c>
      <c r="AN22" s="140">
        <v>71163630.836490005</v>
      </c>
      <c r="AO22" s="138">
        <v>0</v>
      </c>
      <c r="AP22" s="138">
        <v>0</v>
      </c>
      <c r="AQ22" s="138">
        <v>0</v>
      </c>
      <c r="AR22" s="119">
        <f t="shared" si="5"/>
        <v>406946144.72601002</v>
      </c>
      <c r="AS22" s="119">
        <f t="shared" si="6"/>
        <v>1245226496.61783</v>
      </c>
      <c r="AT22" s="140">
        <v>990810428.46633995</v>
      </c>
      <c r="AU22" s="138">
        <v>0</v>
      </c>
      <c r="AV22" s="138">
        <v>0</v>
      </c>
      <c r="AW22" s="138">
        <v>0</v>
      </c>
      <c r="AX22" s="140">
        <v>254416068.15149</v>
      </c>
      <c r="AY22" s="138">
        <v>0</v>
      </c>
      <c r="AZ22" s="119">
        <f t="shared" si="7"/>
        <v>1266396453.4389801</v>
      </c>
      <c r="BA22" s="140">
        <v>1145685611.56424</v>
      </c>
      <c r="BB22" s="138">
        <v>0</v>
      </c>
      <c r="BC22" s="138">
        <v>0</v>
      </c>
      <c r="BD22" s="138">
        <v>0</v>
      </c>
      <c r="BE22" s="140">
        <v>114344457.09344</v>
      </c>
      <c r="BF22" s="138">
        <v>0</v>
      </c>
      <c r="BG22" s="138">
        <v>0</v>
      </c>
      <c r="BH22" s="138">
        <v>0</v>
      </c>
      <c r="BI22" s="140">
        <v>6366384.7812999999</v>
      </c>
      <c r="BJ22" s="124">
        <f t="shared" si="8"/>
        <v>2511622950.0568099</v>
      </c>
      <c r="BK22" s="119">
        <f t="shared" si="14"/>
        <v>-2104676805.3308001</v>
      </c>
      <c r="BL22" s="119">
        <f t="shared" si="9"/>
        <v>-1503054940.5269907</v>
      </c>
      <c r="BM22" s="133">
        <f t="shared" si="10"/>
        <v>2.1307024248232278E-3</v>
      </c>
      <c r="BN22" s="117">
        <v>0</v>
      </c>
      <c r="BO22" s="117">
        <f t="shared" si="11"/>
        <v>0</v>
      </c>
      <c r="BP22" s="120">
        <f t="shared" si="12"/>
        <v>1762224638.5438695</v>
      </c>
      <c r="BQ22" s="120">
        <f t="shared" si="13"/>
        <v>29076706535.973846</v>
      </c>
      <c r="BR22" s="103"/>
    </row>
    <row r="23" spans="1:70" x14ac:dyDescent="0.25">
      <c r="A23" s="117">
        <v>18</v>
      </c>
      <c r="B23" s="117">
        <v>2041</v>
      </c>
      <c r="C23" s="138">
        <v>2</v>
      </c>
      <c r="D23" s="117">
        <f t="shared" si="15"/>
        <v>0.70015000000000005</v>
      </c>
      <c r="E23" s="140">
        <v>567964458.59607995</v>
      </c>
      <c r="F23" s="119">
        <f t="shared" si="0"/>
        <v>23215303.318909999</v>
      </c>
      <c r="G23" s="140">
        <v>23215303.318909999</v>
      </c>
      <c r="H23" s="138">
        <v>0</v>
      </c>
      <c r="I23" s="138">
        <v>0</v>
      </c>
      <c r="J23" s="138">
        <v>0</v>
      </c>
      <c r="K23" s="138">
        <v>0</v>
      </c>
      <c r="L23" s="138">
        <v>0</v>
      </c>
      <c r="M23" s="119">
        <f t="shared" si="1"/>
        <v>159030048.48418999</v>
      </c>
      <c r="N23" s="140">
        <v>159030048.48418999</v>
      </c>
      <c r="O23" s="138">
        <v>0</v>
      </c>
      <c r="P23" s="138">
        <v>0</v>
      </c>
      <c r="Q23" s="138">
        <v>0</v>
      </c>
      <c r="R23" s="138">
        <v>0</v>
      </c>
      <c r="S23" s="138">
        <v>0</v>
      </c>
      <c r="T23" s="138">
        <v>0</v>
      </c>
      <c r="U23" s="119">
        <f t="shared" si="2"/>
        <v>79515024.242090002</v>
      </c>
      <c r="V23" s="140">
        <v>79515024.242090002</v>
      </c>
      <c r="W23" s="138">
        <v>0</v>
      </c>
      <c r="X23" s="138">
        <v>0</v>
      </c>
      <c r="Y23" s="138">
        <v>0</v>
      </c>
      <c r="Z23" s="138">
        <v>0</v>
      </c>
      <c r="AA23" s="138">
        <v>0</v>
      </c>
      <c r="AB23" s="138">
        <v>0</v>
      </c>
      <c r="AC23" s="119">
        <f t="shared" si="3"/>
        <v>43378838.551870003</v>
      </c>
      <c r="AD23" s="140">
        <v>43378838.551870003</v>
      </c>
      <c r="AE23" s="138">
        <v>0</v>
      </c>
      <c r="AF23" s="138">
        <v>0</v>
      </c>
      <c r="AG23" s="138">
        <v>0</v>
      </c>
      <c r="AH23" s="117">
        <f t="shared" si="4"/>
        <v>0</v>
      </c>
      <c r="AI23" s="138">
        <v>0</v>
      </c>
      <c r="AJ23" s="138">
        <v>0</v>
      </c>
      <c r="AK23" s="138">
        <v>0</v>
      </c>
      <c r="AL23" s="138">
        <v>0</v>
      </c>
      <c r="AM23" s="138">
        <v>0</v>
      </c>
      <c r="AN23" s="140">
        <v>72263606.8081</v>
      </c>
      <c r="AO23" s="138">
        <v>0</v>
      </c>
      <c r="AP23" s="138">
        <v>0</v>
      </c>
      <c r="AQ23" s="138">
        <v>0</v>
      </c>
      <c r="AR23" s="119">
        <f t="shared" si="5"/>
        <v>377402821.40516001</v>
      </c>
      <c r="AS23" s="119">
        <f t="shared" si="6"/>
        <v>1171669224.9049101</v>
      </c>
      <c r="AT23" s="140">
        <v>928483766.10192001</v>
      </c>
      <c r="AU23" s="138">
        <v>0</v>
      </c>
      <c r="AV23" s="138">
        <v>0</v>
      </c>
      <c r="AW23" s="138">
        <v>0</v>
      </c>
      <c r="AX23" s="140">
        <v>243185458.80298999</v>
      </c>
      <c r="AY23" s="138">
        <v>0</v>
      </c>
      <c r="AZ23" s="119">
        <f t="shared" si="7"/>
        <v>1308707958.4888401</v>
      </c>
      <c r="BA23" s="140">
        <v>1180201857.0697601</v>
      </c>
      <c r="BB23" s="138">
        <v>0</v>
      </c>
      <c r="BC23" s="138">
        <v>0</v>
      </c>
      <c r="BD23" s="138">
        <v>0</v>
      </c>
      <c r="BE23" s="140">
        <v>122826456.83312</v>
      </c>
      <c r="BF23" s="138">
        <v>0</v>
      </c>
      <c r="BG23" s="138">
        <v>0</v>
      </c>
      <c r="BH23" s="138">
        <v>0</v>
      </c>
      <c r="BI23" s="140">
        <v>5679644.5859599998</v>
      </c>
      <c r="BJ23" s="124">
        <f t="shared" si="8"/>
        <v>2480377183.3937502</v>
      </c>
      <c r="BK23" s="119">
        <f t="shared" si="14"/>
        <v>-2102974361.98859</v>
      </c>
      <c r="BL23" s="119">
        <f t="shared" si="9"/>
        <v>-1472397499.5463114</v>
      </c>
      <c r="BM23" s="133">
        <f t="shared" si="10"/>
        <v>2.2149438853858406E-3</v>
      </c>
      <c r="BN23" s="117">
        <v>0</v>
      </c>
      <c r="BO23" s="117">
        <f t="shared" si="11"/>
        <v>0</v>
      </c>
      <c r="BP23" s="120">
        <f t="shared" si="12"/>
        <v>1706849486.8700159</v>
      </c>
      <c r="BQ23" s="120">
        <f t="shared" si="13"/>
        <v>29869866020.225277</v>
      </c>
      <c r="BR23" s="103"/>
    </row>
    <row r="24" spans="1:70" x14ac:dyDescent="0.25">
      <c r="A24" s="117">
        <v>19</v>
      </c>
      <c r="B24" s="117">
        <v>2042</v>
      </c>
      <c r="C24" s="138">
        <v>2</v>
      </c>
      <c r="D24" s="117">
        <f t="shared" si="15"/>
        <v>0.68642000000000003</v>
      </c>
      <c r="E24" s="140">
        <v>487391842.36098999</v>
      </c>
      <c r="F24" s="119">
        <f t="shared" si="0"/>
        <v>21509948.964170001</v>
      </c>
      <c r="G24" s="140">
        <v>21509948.964170001</v>
      </c>
      <c r="H24" s="138">
        <v>0</v>
      </c>
      <c r="I24" s="138">
        <v>0</v>
      </c>
      <c r="J24" s="138">
        <v>0</v>
      </c>
      <c r="K24" s="138">
        <v>0</v>
      </c>
      <c r="L24" s="138">
        <v>0</v>
      </c>
      <c r="M24" s="119">
        <f t="shared" si="1"/>
        <v>136469715.60747999</v>
      </c>
      <c r="N24" s="140">
        <v>136469715.60747999</v>
      </c>
      <c r="O24" s="138">
        <v>0</v>
      </c>
      <c r="P24" s="138">
        <v>0</v>
      </c>
      <c r="Q24" s="138">
        <v>0</v>
      </c>
      <c r="R24" s="138">
        <v>0</v>
      </c>
      <c r="S24" s="138">
        <v>0</v>
      </c>
      <c r="T24" s="138">
        <v>0</v>
      </c>
      <c r="U24" s="119">
        <f t="shared" si="2"/>
        <v>68234857.803739995</v>
      </c>
      <c r="V24" s="140">
        <v>68234857.803739995</v>
      </c>
      <c r="W24" s="138">
        <v>0</v>
      </c>
      <c r="X24" s="138">
        <v>0</v>
      </c>
      <c r="Y24" s="138">
        <v>0</v>
      </c>
      <c r="Z24" s="138">
        <v>0</v>
      </c>
      <c r="AA24" s="138">
        <v>0</v>
      </c>
      <c r="AB24" s="138">
        <v>0</v>
      </c>
      <c r="AC24" s="119">
        <f t="shared" si="3"/>
        <v>43525157.674900003</v>
      </c>
      <c r="AD24" s="140">
        <v>43525157.674900003</v>
      </c>
      <c r="AE24" s="138">
        <v>0</v>
      </c>
      <c r="AF24" s="138">
        <v>0</v>
      </c>
      <c r="AG24" s="138">
        <v>0</v>
      </c>
      <c r="AH24" s="117">
        <f t="shared" si="4"/>
        <v>0</v>
      </c>
      <c r="AI24" s="138">
        <v>0</v>
      </c>
      <c r="AJ24" s="138">
        <v>0</v>
      </c>
      <c r="AK24" s="138">
        <v>0</v>
      </c>
      <c r="AL24" s="138">
        <v>0</v>
      </c>
      <c r="AM24" s="138">
        <v>0</v>
      </c>
      <c r="AN24" s="140">
        <v>73057291.881180003</v>
      </c>
      <c r="AO24" s="138">
        <v>0</v>
      </c>
      <c r="AP24" s="138">
        <v>0</v>
      </c>
      <c r="AQ24" s="138">
        <v>0</v>
      </c>
      <c r="AR24" s="119">
        <f t="shared" si="5"/>
        <v>342796971.93146998</v>
      </c>
      <c r="AS24" s="119">
        <f t="shared" si="6"/>
        <v>1098009252.5988801</v>
      </c>
      <c r="AT24" s="140">
        <v>866338834.48003995</v>
      </c>
      <c r="AU24" s="138">
        <v>0</v>
      </c>
      <c r="AV24" s="138">
        <v>0</v>
      </c>
      <c r="AW24" s="138">
        <v>0</v>
      </c>
      <c r="AX24" s="140">
        <v>231670418.11884001</v>
      </c>
      <c r="AY24" s="138">
        <v>0</v>
      </c>
      <c r="AZ24" s="119">
        <f t="shared" si="7"/>
        <v>1355661902.50931</v>
      </c>
      <c r="BA24" s="140">
        <v>1219370438.8041899</v>
      </c>
      <c r="BB24" s="138">
        <v>0</v>
      </c>
      <c r="BC24" s="138">
        <v>0</v>
      </c>
      <c r="BD24" s="138">
        <v>0</v>
      </c>
      <c r="BE24" s="140">
        <v>131417545.28151</v>
      </c>
      <c r="BF24" s="138">
        <v>0</v>
      </c>
      <c r="BG24" s="138">
        <v>0</v>
      </c>
      <c r="BH24" s="138">
        <v>0</v>
      </c>
      <c r="BI24" s="140">
        <v>4873918.4236099999</v>
      </c>
      <c r="BJ24" s="124">
        <f t="shared" si="8"/>
        <v>2453671155.1081901</v>
      </c>
      <c r="BK24" s="119">
        <f t="shared" si="14"/>
        <v>-2110874183.1767199</v>
      </c>
      <c r="BL24" s="119">
        <f t="shared" si="9"/>
        <v>-1448946256.8161643</v>
      </c>
      <c r="BM24" s="133">
        <f t="shared" si="10"/>
        <v>2.3444310589396046E-3</v>
      </c>
      <c r="BN24" s="117">
        <v>0</v>
      </c>
      <c r="BO24" s="117">
        <f t="shared" si="11"/>
        <v>0</v>
      </c>
      <c r="BP24" s="120">
        <f t="shared" si="12"/>
        <v>1655948418.1882348</v>
      </c>
      <c r="BQ24" s="120">
        <f t="shared" si="13"/>
        <v>30635045736.482346</v>
      </c>
      <c r="BR24" s="103"/>
    </row>
    <row r="25" spans="1:70" x14ac:dyDescent="0.25">
      <c r="A25" s="117">
        <v>20</v>
      </c>
      <c r="B25" s="117">
        <v>2043</v>
      </c>
      <c r="C25" s="138">
        <v>2</v>
      </c>
      <c r="D25" s="117">
        <f t="shared" si="15"/>
        <v>0.67296</v>
      </c>
      <c r="E25" s="140">
        <v>411416024.96581</v>
      </c>
      <c r="F25" s="119">
        <f t="shared" si="0"/>
        <v>19864041.65619</v>
      </c>
      <c r="G25" s="140">
        <v>19864041.65619</v>
      </c>
      <c r="H25" s="138">
        <v>0</v>
      </c>
      <c r="I25" s="138">
        <v>0</v>
      </c>
      <c r="J25" s="138">
        <v>0</v>
      </c>
      <c r="K25" s="138">
        <v>0</v>
      </c>
      <c r="L25" s="138">
        <v>0</v>
      </c>
      <c r="M25" s="119">
        <f t="shared" si="1"/>
        <v>115196486.87554</v>
      </c>
      <c r="N25" s="140">
        <v>115196486.87554</v>
      </c>
      <c r="O25" s="138">
        <v>0</v>
      </c>
      <c r="P25" s="138">
        <v>0</v>
      </c>
      <c r="Q25" s="138">
        <v>0</v>
      </c>
      <c r="R25" s="138">
        <v>0</v>
      </c>
      <c r="S25" s="138">
        <v>0</v>
      </c>
      <c r="T25" s="138">
        <v>0</v>
      </c>
      <c r="U25" s="119">
        <f t="shared" si="2"/>
        <v>57598243.437770002</v>
      </c>
      <c r="V25" s="140">
        <v>57598243.437770002</v>
      </c>
      <c r="W25" s="138">
        <v>0</v>
      </c>
      <c r="X25" s="138">
        <v>0</v>
      </c>
      <c r="Y25" s="138">
        <v>0</v>
      </c>
      <c r="Z25" s="138">
        <v>0</v>
      </c>
      <c r="AA25" s="138">
        <v>0</v>
      </c>
      <c r="AB25" s="138">
        <v>0</v>
      </c>
      <c r="AC25" s="119">
        <f t="shared" si="3"/>
        <v>43265598.065329999</v>
      </c>
      <c r="AD25" s="140">
        <v>43265598.065329999</v>
      </c>
      <c r="AE25" s="138">
        <v>0</v>
      </c>
      <c r="AF25" s="138">
        <v>0</v>
      </c>
      <c r="AG25" s="138">
        <v>0</v>
      </c>
      <c r="AH25" s="117">
        <f t="shared" si="4"/>
        <v>0</v>
      </c>
      <c r="AI25" s="138">
        <v>0</v>
      </c>
      <c r="AJ25" s="138">
        <v>0</v>
      </c>
      <c r="AK25" s="138">
        <v>0</v>
      </c>
      <c r="AL25" s="138">
        <v>0</v>
      </c>
      <c r="AM25" s="138">
        <v>0</v>
      </c>
      <c r="AN25" s="140">
        <v>73779408.812000006</v>
      </c>
      <c r="AO25" s="138">
        <v>0</v>
      </c>
      <c r="AP25" s="138">
        <v>0</v>
      </c>
      <c r="AQ25" s="138">
        <v>0</v>
      </c>
      <c r="AR25" s="119">
        <f t="shared" si="5"/>
        <v>309703778.84683001</v>
      </c>
      <c r="AS25" s="119">
        <f t="shared" si="6"/>
        <v>1024658144.51114</v>
      </c>
      <c r="AT25" s="140">
        <v>804676482.52280998</v>
      </c>
      <c r="AU25" s="138">
        <v>0</v>
      </c>
      <c r="AV25" s="138">
        <v>0</v>
      </c>
      <c r="AW25" s="138">
        <v>0</v>
      </c>
      <c r="AX25" s="140">
        <v>219981661.98833001</v>
      </c>
      <c r="AY25" s="138">
        <v>0</v>
      </c>
      <c r="AZ25" s="119">
        <f t="shared" si="7"/>
        <v>1393536184.0533199</v>
      </c>
      <c r="BA25" s="140">
        <v>1249280867.6147001</v>
      </c>
      <c r="BB25" s="138">
        <v>0</v>
      </c>
      <c r="BC25" s="138">
        <v>0</v>
      </c>
      <c r="BD25" s="138">
        <v>0</v>
      </c>
      <c r="BE25" s="140">
        <v>140141156.18895999</v>
      </c>
      <c r="BF25" s="138">
        <v>0</v>
      </c>
      <c r="BG25" s="138">
        <v>0</v>
      </c>
      <c r="BH25" s="138">
        <v>0</v>
      </c>
      <c r="BI25" s="140">
        <v>4114160.2496600002</v>
      </c>
      <c r="BJ25" s="124">
        <f t="shared" si="8"/>
        <v>2418194328.5644598</v>
      </c>
      <c r="BK25" s="119">
        <f t="shared" si="14"/>
        <v>-2108490549.7176299</v>
      </c>
      <c r="BL25" s="119">
        <f t="shared" si="9"/>
        <v>-1418929800.3379762</v>
      </c>
      <c r="BM25" s="133">
        <f t="shared" si="10"/>
        <v>2.5092506534601443E-3</v>
      </c>
      <c r="BN25" s="117">
        <v>0</v>
      </c>
      <c r="BO25" s="117">
        <f t="shared" si="11"/>
        <v>0</v>
      </c>
      <c r="BP25" s="120">
        <f t="shared" si="12"/>
        <v>1600661471.5638216</v>
      </c>
      <c r="BQ25" s="120">
        <f t="shared" si="13"/>
        <v>31212898695.494522</v>
      </c>
      <c r="BR25" s="103"/>
    </row>
    <row r="26" spans="1:70" x14ac:dyDescent="0.25">
      <c r="A26" s="117">
        <v>21</v>
      </c>
      <c r="B26" s="117">
        <v>2044</v>
      </c>
      <c r="C26" s="138">
        <v>2</v>
      </c>
      <c r="D26" s="117">
        <f t="shared" si="15"/>
        <v>0.65976000000000001</v>
      </c>
      <c r="E26" s="140">
        <v>343921592.75035</v>
      </c>
      <c r="F26" s="119">
        <f t="shared" si="0"/>
        <v>18251745.098749999</v>
      </c>
      <c r="G26" s="140">
        <v>18251745.098749999</v>
      </c>
      <c r="H26" s="138">
        <v>0</v>
      </c>
      <c r="I26" s="138">
        <v>0</v>
      </c>
      <c r="J26" s="138">
        <v>0</v>
      </c>
      <c r="K26" s="138">
        <v>0</v>
      </c>
      <c r="L26" s="138">
        <v>0</v>
      </c>
      <c r="M26" s="119">
        <f t="shared" si="1"/>
        <v>96298046.403249994</v>
      </c>
      <c r="N26" s="140">
        <v>96298046.403249994</v>
      </c>
      <c r="O26" s="138">
        <v>0</v>
      </c>
      <c r="P26" s="138">
        <v>0</v>
      </c>
      <c r="Q26" s="138">
        <v>0</v>
      </c>
      <c r="R26" s="138">
        <v>0</v>
      </c>
      <c r="S26" s="138">
        <v>0</v>
      </c>
      <c r="T26" s="138">
        <v>0</v>
      </c>
      <c r="U26" s="119">
        <f t="shared" si="2"/>
        <v>48149023.201629996</v>
      </c>
      <c r="V26" s="140">
        <v>48149023.201629996</v>
      </c>
      <c r="W26" s="138">
        <v>0</v>
      </c>
      <c r="X26" s="138">
        <v>0</v>
      </c>
      <c r="Y26" s="138">
        <v>0</v>
      </c>
      <c r="Z26" s="138">
        <v>0</v>
      </c>
      <c r="AA26" s="138">
        <v>0</v>
      </c>
      <c r="AB26" s="138">
        <v>0</v>
      </c>
      <c r="AC26" s="119">
        <f t="shared" si="3"/>
        <v>42918378.731909998</v>
      </c>
      <c r="AD26" s="140">
        <v>42918378.731909998</v>
      </c>
      <c r="AE26" s="138">
        <v>0</v>
      </c>
      <c r="AF26" s="138">
        <v>0</v>
      </c>
      <c r="AG26" s="138">
        <v>0</v>
      </c>
      <c r="AH26" s="117">
        <f t="shared" si="4"/>
        <v>0</v>
      </c>
      <c r="AI26" s="138">
        <v>0</v>
      </c>
      <c r="AJ26" s="138">
        <v>0</v>
      </c>
      <c r="AK26" s="138">
        <v>0</v>
      </c>
      <c r="AL26" s="138">
        <v>0</v>
      </c>
      <c r="AM26" s="138">
        <v>0</v>
      </c>
      <c r="AN26" s="140">
        <v>73993365.020699993</v>
      </c>
      <c r="AO26" s="138">
        <v>0</v>
      </c>
      <c r="AP26" s="138">
        <v>0</v>
      </c>
      <c r="AQ26" s="138">
        <v>0</v>
      </c>
      <c r="AR26" s="119">
        <f t="shared" si="5"/>
        <v>279610558.45624</v>
      </c>
      <c r="AS26" s="119">
        <f t="shared" si="6"/>
        <v>951737351.16303003</v>
      </c>
      <c r="AT26" s="140">
        <v>743804000.12103999</v>
      </c>
      <c r="AU26" s="138">
        <v>0</v>
      </c>
      <c r="AV26" s="138">
        <v>0</v>
      </c>
      <c r="AW26" s="138">
        <v>0</v>
      </c>
      <c r="AX26" s="140">
        <v>207933351.04199001</v>
      </c>
      <c r="AY26" s="138">
        <v>0</v>
      </c>
      <c r="AZ26" s="119">
        <f t="shared" si="7"/>
        <v>1423472633.37605</v>
      </c>
      <c r="BA26" s="140">
        <v>1271359943.3960299</v>
      </c>
      <c r="BB26" s="138">
        <v>0</v>
      </c>
      <c r="BC26" s="138">
        <v>0</v>
      </c>
      <c r="BD26" s="138">
        <v>0</v>
      </c>
      <c r="BE26" s="140">
        <v>148673474.05252001</v>
      </c>
      <c r="BF26" s="138">
        <v>0</v>
      </c>
      <c r="BG26" s="138">
        <v>0</v>
      </c>
      <c r="BH26" s="138">
        <v>0</v>
      </c>
      <c r="BI26" s="140">
        <v>3439215.9275000002</v>
      </c>
      <c r="BJ26" s="124">
        <f t="shared" si="8"/>
        <v>2375209984.5390801</v>
      </c>
      <c r="BK26" s="119">
        <f t="shared" si="14"/>
        <v>-2095599426.08284</v>
      </c>
      <c r="BL26" s="119">
        <f t="shared" si="9"/>
        <v>-1382592677.3524146</v>
      </c>
      <c r="BM26" s="133">
        <f t="shared" si="10"/>
        <v>2.7100223263117141E-3</v>
      </c>
      <c r="BN26" s="117">
        <v>0</v>
      </c>
      <c r="BO26" s="117">
        <f t="shared" si="11"/>
        <v>0</v>
      </c>
      <c r="BP26" s="120">
        <f t="shared" si="12"/>
        <v>1541939431.120954</v>
      </c>
      <c r="BQ26" s="120">
        <f t="shared" si="13"/>
        <v>31609758337.979557</v>
      </c>
      <c r="BR26" s="103"/>
    </row>
    <row r="27" spans="1:70" x14ac:dyDescent="0.25">
      <c r="A27" s="117">
        <v>22</v>
      </c>
      <c r="B27" s="117">
        <v>2045</v>
      </c>
      <c r="C27" s="138">
        <v>2</v>
      </c>
      <c r="D27" s="117">
        <f t="shared" si="15"/>
        <v>0.64681999999999995</v>
      </c>
      <c r="E27" s="140">
        <v>294176678.46307999</v>
      </c>
      <c r="F27" s="119">
        <f t="shared" si="0"/>
        <v>16704616.084410001</v>
      </c>
      <c r="G27" s="140">
        <v>16704616.084410001</v>
      </c>
      <c r="H27" s="138">
        <v>0</v>
      </c>
      <c r="I27" s="138">
        <v>0</v>
      </c>
      <c r="J27" s="138">
        <v>0</v>
      </c>
      <c r="K27" s="138">
        <v>0</v>
      </c>
      <c r="L27" s="138">
        <v>0</v>
      </c>
      <c r="M27" s="119">
        <f t="shared" si="1"/>
        <v>82369470.413460001</v>
      </c>
      <c r="N27" s="140">
        <v>82369470.413460001</v>
      </c>
      <c r="O27" s="138">
        <v>0</v>
      </c>
      <c r="P27" s="138">
        <v>0</v>
      </c>
      <c r="Q27" s="138">
        <v>0</v>
      </c>
      <c r="R27" s="138">
        <v>0</v>
      </c>
      <c r="S27" s="138">
        <v>0</v>
      </c>
      <c r="T27" s="138">
        <v>0</v>
      </c>
      <c r="U27" s="119">
        <f t="shared" si="2"/>
        <v>41184735.206730001</v>
      </c>
      <c r="V27" s="140">
        <v>41184735.206730001</v>
      </c>
      <c r="W27" s="138">
        <v>0</v>
      </c>
      <c r="X27" s="138">
        <v>0</v>
      </c>
      <c r="Y27" s="138">
        <v>0</v>
      </c>
      <c r="Z27" s="138">
        <v>0</v>
      </c>
      <c r="AA27" s="138">
        <v>0</v>
      </c>
      <c r="AB27" s="138">
        <v>0</v>
      </c>
      <c r="AC27" s="119">
        <f t="shared" si="3"/>
        <v>42379073.620049998</v>
      </c>
      <c r="AD27" s="140">
        <v>42379073.620049998</v>
      </c>
      <c r="AE27" s="138">
        <v>0</v>
      </c>
      <c r="AF27" s="138">
        <v>0</v>
      </c>
      <c r="AG27" s="138">
        <v>0</v>
      </c>
      <c r="AH27" s="117">
        <f t="shared" si="4"/>
        <v>0</v>
      </c>
      <c r="AI27" s="138">
        <v>0</v>
      </c>
      <c r="AJ27" s="138">
        <v>0</v>
      </c>
      <c r="AK27" s="138">
        <v>0</v>
      </c>
      <c r="AL27" s="138">
        <v>0</v>
      </c>
      <c r="AM27" s="138">
        <v>0</v>
      </c>
      <c r="AN27" s="140">
        <v>73637360.781299993</v>
      </c>
      <c r="AO27" s="138">
        <v>0</v>
      </c>
      <c r="AP27" s="138">
        <v>0</v>
      </c>
      <c r="AQ27" s="138">
        <v>0</v>
      </c>
      <c r="AR27" s="119">
        <f t="shared" si="5"/>
        <v>256275256.10595</v>
      </c>
      <c r="AS27" s="119">
        <f t="shared" si="6"/>
        <v>879896450.65728998</v>
      </c>
      <c r="AT27" s="140">
        <v>684035027.36623001</v>
      </c>
      <c r="AU27" s="138">
        <v>0</v>
      </c>
      <c r="AV27" s="138">
        <v>0</v>
      </c>
      <c r="AW27" s="138">
        <v>0</v>
      </c>
      <c r="AX27" s="140">
        <v>195861423.29106</v>
      </c>
      <c r="AY27" s="138">
        <v>0</v>
      </c>
      <c r="AZ27" s="119">
        <f t="shared" si="7"/>
        <v>1436161957.66627</v>
      </c>
      <c r="BA27" s="140">
        <v>1276299568.8959501</v>
      </c>
      <c r="BB27" s="138">
        <v>0</v>
      </c>
      <c r="BC27" s="138">
        <v>0</v>
      </c>
      <c r="BD27" s="138">
        <v>0</v>
      </c>
      <c r="BE27" s="140">
        <v>156920621.98569</v>
      </c>
      <c r="BF27" s="138">
        <v>0</v>
      </c>
      <c r="BG27" s="138">
        <v>0</v>
      </c>
      <c r="BH27" s="138">
        <v>0</v>
      </c>
      <c r="BI27" s="140">
        <v>2941766.7846300001</v>
      </c>
      <c r="BJ27" s="124">
        <f t="shared" si="8"/>
        <v>2316058408.3235602</v>
      </c>
      <c r="BK27" s="119">
        <f t="shared" si="14"/>
        <v>-2059783152.2176099</v>
      </c>
      <c r="BL27" s="119">
        <f t="shared" si="9"/>
        <v>-1332308938.5173943</v>
      </c>
      <c r="BM27" s="133">
        <f t="shared" si="10"/>
        <v>2.9038700761376333E-3</v>
      </c>
      <c r="BN27" s="117">
        <v>0</v>
      </c>
      <c r="BO27" s="117">
        <f t="shared" si="11"/>
        <v>0</v>
      </c>
      <c r="BP27" s="120">
        <f t="shared" si="12"/>
        <v>1474426070.8817842</v>
      </c>
      <c r="BQ27" s="120">
        <f t="shared" si="13"/>
        <v>31700160523.958359</v>
      </c>
      <c r="BR27" s="103"/>
    </row>
    <row r="28" spans="1:70" x14ac:dyDescent="0.25">
      <c r="A28" s="117">
        <v>23</v>
      </c>
      <c r="B28" s="117">
        <v>2046</v>
      </c>
      <c r="C28" s="138">
        <v>2</v>
      </c>
      <c r="D28" s="117">
        <f t="shared" si="15"/>
        <v>0.63414000000000004</v>
      </c>
      <c r="E28" s="140">
        <v>251034795.34979999</v>
      </c>
      <c r="F28" s="119">
        <f t="shared" si="0"/>
        <v>15215218.95342</v>
      </c>
      <c r="G28" s="140">
        <v>15215218.95342</v>
      </c>
      <c r="H28" s="138">
        <v>0</v>
      </c>
      <c r="I28" s="138">
        <v>0</v>
      </c>
      <c r="J28" s="138">
        <v>0</v>
      </c>
      <c r="K28" s="138">
        <v>0</v>
      </c>
      <c r="L28" s="138">
        <v>0</v>
      </c>
      <c r="M28" s="119">
        <f t="shared" si="1"/>
        <v>70289742.696510002</v>
      </c>
      <c r="N28" s="140">
        <v>70289742.696510002</v>
      </c>
      <c r="O28" s="138">
        <v>0</v>
      </c>
      <c r="P28" s="138">
        <v>0</v>
      </c>
      <c r="Q28" s="138">
        <v>0</v>
      </c>
      <c r="R28" s="138">
        <v>0</v>
      </c>
      <c r="S28" s="138">
        <v>0</v>
      </c>
      <c r="T28" s="138">
        <v>0</v>
      </c>
      <c r="U28" s="119">
        <f t="shared" si="2"/>
        <v>35144871.34826</v>
      </c>
      <c r="V28" s="140">
        <v>35144871.34826</v>
      </c>
      <c r="W28" s="138">
        <v>0</v>
      </c>
      <c r="X28" s="138">
        <v>0</v>
      </c>
      <c r="Y28" s="138">
        <v>0</v>
      </c>
      <c r="Z28" s="138">
        <v>0</v>
      </c>
      <c r="AA28" s="138">
        <v>0</v>
      </c>
      <c r="AB28" s="138">
        <v>0</v>
      </c>
      <c r="AC28" s="119">
        <f t="shared" si="3"/>
        <v>41505403.066909999</v>
      </c>
      <c r="AD28" s="140">
        <v>41505403.066909999</v>
      </c>
      <c r="AE28" s="138">
        <v>0</v>
      </c>
      <c r="AF28" s="138">
        <v>0</v>
      </c>
      <c r="AG28" s="138">
        <v>0</v>
      </c>
      <c r="AH28" s="117">
        <f t="shared" si="4"/>
        <v>0</v>
      </c>
      <c r="AI28" s="138">
        <v>0</v>
      </c>
      <c r="AJ28" s="138">
        <v>0</v>
      </c>
      <c r="AK28" s="138">
        <v>0</v>
      </c>
      <c r="AL28" s="138">
        <v>0</v>
      </c>
      <c r="AM28" s="138">
        <v>0</v>
      </c>
      <c r="AN28" s="140">
        <v>72890394.070050001</v>
      </c>
      <c r="AO28" s="138">
        <v>0</v>
      </c>
      <c r="AP28" s="138">
        <v>0</v>
      </c>
      <c r="AQ28" s="138">
        <v>0</v>
      </c>
      <c r="AR28" s="119">
        <f t="shared" si="5"/>
        <v>235045630.13514999</v>
      </c>
      <c r="AS28" s="119">
        <f t="shared" si="6"/>
        <v>809355906.04370999</v>
      </c>
      <c r="AT28" s="140">
        <v>625675455.37879002</v>
      </c>
      <c r="AU28" s="138">
        <v>0</v>
      </c>
      <c r="AV28" s="138">
        <v>0</v>
      </c>
      <c r="AW28" s="138">
        <v>0</v>
      </c>
      <c r="AX28" s="140">
        <v>183680450.66492</v>
      </c>
      <c r="AY28" s="138">
        <v>0</v>
      </c>
      <c r="AZ28" s="119">
        <f t="shared" si="7"/>
        <v>1442280621.323</v>
      </c>
      <c r="BA28" s="140">
        <v>1274984292.11236</v>
      </c>
      <c r="BB28" s="138">
        <v>0</v>
      </c>
      <c r="BC28" s="138">
        <v>0</v>
      </c>
      <c r="BD28" s="138">
        <v>0</v>
      </c>
      <c r="BE28" s="140">
        <v>164785981.25714001</v>
      </c>
      <c r="BF28" s="138">
        <v>0</v>
      </c>
      <c r="BG28" s="138">
        <v>0</v>
      </c>
      <c r="BH28" s="138">
        <v>0</v>
      </c>
      <c r="BI28" s="140">
        <v>2510347.9534999998</v>
      </c>
      <c r="BJ28" s="124">
        <f t="shared" si="8"/>
        <v>2251636527.3667102</v>
      </c>
      <c r="BK28" s="119">
        <f t="shared" si="14"/>
        <v>-2016590897.23156</v>
      </c>
      <c r="BL28" s="119">
        <f t="shared" si="9"/>
        <v>-1278800951.5704215</v>
      </c>
      <c r="BM28" s="133">
        <f t="shared" si="10"/>
        <v>3.1210232537369942E-3</v>
      </c>
      <c r="BN28" s="117">
        <v>0</v>
      </c>
      <c r="BO28" s="117">
        <f t="shared" si="11"/>
        <v>0</v>
      </c>
      <c r="BP28" s="120">
        <f t="shared" si="12"/>
        <v>1405769190.7607243</v>
      </c>
      <c r="BQ28" s="120">
        <f t="shared" si="13"/>
        <v>31629806792.116299</v>
      </c>
      <c r="BR28" s="103"/>
    </row>
    <row r="29" spans="1:70" x14ac:dyDescent="0.25">
      <c r="A29" s="117">
        <v>24</v>
      </c>
      <c r="B29" s="117">
        <v>2047</v>
      </c>
      <c r="C29" s="138">
        <v>2</v>
      </c>
      <c r="D29" s="117">
        <f t="shared" si="15"/>
        <v>0.62170999999999998</v>
      </c>
      <c r="E29" s="140">
        <v>193274163.11581001</v>
      </c>
      <c r="F29" s="119">
        <f t="shared" si="0"/>
        <v>13788538.04472</v>
      </c>
      <c r="G29" s="140">
        <v>13788538.04472</v>
      </c>
      <c r="H29" s="138">
        <v>0</v>
      </c>
      <c r="I29" s="138">
        <v>0</v>
      </c>
      <c r="J29" s="138">
        <v>0</v>
      </c>
      <c r="K29" s="138">
        <v>0</v>
      </c>
      <c r="L29" s="138">
        <v>0</v>
      </c>
      <c r="M29" s="119">
        <f t="shared" si="1"/>
        <v>54116765.587739997</v>
      </c>
      <c r="N29" s="140">
        <v>54116765.587739997</v>
      </c>
      <c r="O29" s="138">
        <v>0</v>
      </c>
      <c r="P29" s="138">
        <v>0</v>
      </c>
      <c r="Q29" s="138">
        <v>0</v>
      </c>
      <c r="R29" s="138">
        <v>0</v>
      </c>
      <c r="S29" s="138">
        <v>0</v>
      </c>
      <c r="T29" s="138">
        <v>0</v>
      </c>
      <c r="U29" s="119">
        <f t="shared" si="2"/>
        <v>27058382.793869998</v>
      </c>
      <c r="V29" s="140">
        <v>27058382.793869998</v>
      </c>
      <c r="W29" s="138">
        <v>0</v>
      </c>
      <c r="X29" s="138">
        <v>0</v>
      </c>
      <c r="Y29" s="138">
        <v>0</v>
      </c>
      <c r="Z29" s="138">
        <v>0</v>
      </c>
      <c r="AA29" s="138">
        <v>0</v>
      </c>
      <c r="AB29" s="138">
        <v>0</v>
      </c>
      <c r="AC29" s="119">
        <f t="shared" si="3"/>
        <v>40468463.685879998</v>
      </c>
      <c r="AD29" s="140">
        <v>40468463.685879998</v>
      </c>
      <c r="AE29" s="138">
        <v>0</v>
      </c>
      <c r="AF29" s="138">
        <v>0</v>
      </c>
      <c r="AG29" s="138">
        <v>0</v>
      </c>
      <c r="AH29" s="117">
        <f t="shared" si="4"/>
        <v>0</v>
      </c>
      <c r="AI29" s="138">
        <v>0</v>
      </c>
      <c r="AJ29" s="138">
        <v>0</v>
      </c>
      <c r="AK29" s="138">
        <v>0</v>
      </c>
      <c r="AL29" s="138">
        <v>0</v>
      </c>
      <c r="AM29" s="138">
        <v>0</v>
      </c>
      <c r="AN29" s="140">
        <v>71895737.170959994</v>
      </c>
      <c r="AO29" s="138">
        <v>0</v>
      </c>
      <c r="AP29" s="138">
        <v>0</v>
      </c>
      <c r="AQ29" s="138">
        <v>0</v>
      </c>
      <c r="AR29" s="119">
        <f t="shared" si="5"/>
        <v>207327887.28317001</v>
      </c>
      <c r="AS29" s="119">
        <f t="shared" si="6"/>
        <v>740496537.45374</v>
      </c>
      <c r="AT29" s="140">
        <v>569026875.80605996</v>
      </c>
      <c r="AU29" s="138">
        <v>0</v>
      </c>
      <c r="AV29" s="138">
        <v>0</v>
      </c>
      <c r="AW29" s="138">
        <v>0</v>
      </c>
      <c r="AX29" s="140">
        <v>171469661.64768001</v>
      </c>
      <c r="AY29" s="138">
        <v>0</v>
      </c>
      <c r="AZ29" s="119">
        <f t="shared" si="7"/>
        <v>1453106684.0977199</v>
      </c>
      <c r="BA29" s="140">
        <v>1278981510.78392</v>
      </c>
      <c r="BB29" s="138">
        <v>0</v>
      </c>
      <c r="BC29" s="138">
        <v>0</v>
      </c>
      <c r="BD29" s="138">
        <v>0</v>
      </c>
      <c r="BE29" s="140">
        <v>172192431.68263999</v>
      </c>
      <c r="BF29" s="138">
        <v>0</v>
      </c>
      <c r="BG29" s="138">
        <v>0</v>
      </c>
      <c r="BH29" s="138">
        <v>0</v>
      </c>
      <c r="BI29" s="140">
        <v>1932741.6311600001</v>
      </c>
      <c r="BJ29" s="124">
        <f t="shared" si="8"/>
        <v>2193603221.5514598</v>
      </c>
      <c r="BK29" s="119">
        <f t="shared" si="14"/>
        <v>-1986275334.26829</v>
      </c>
      <c r="BL29" s="119">
        <f t="shared" si="9"/>
        <v>-1234887238.0679386</v>
      </c>
      <c r="BM29" s="133">
        <f t="shared" si="10"/>
        <v>3.5757131034449929E-3</v>
      </c>
      <c r="BN29" s="117">
        <v>0</v>
      </c>
      <c r="BO29" s="117">
        <f t="shared" si="11"/>
        <v>0</v>
      </c>
      <c r="BP29" s="120">
        <f t="shared" si="12"/>
        <v>1343312443.1180868</v>
      </c>
      <c r="BQ29" s="120">
        <f t="shared" si="13"/>
        <v>31567842413.27504</v>
      </c>
      <c r="BR29" s="103"/>
    </row>
    <row r="30" spans="1:70" x14ac:dyDescent="0.25">
      <c r="A30" s="117">
        <v>25</v>
      </c>
      <c r="B30" s="117">
        <v>2048</v>
      </c>
      <c r="C30" s="138">
        <v>2</v>
      </c>
      <c r="D30" s="117">
        <f t="shared" si="15"/>
        <v>0.60951999999999995</v>
      </c>
      <c r="E30" s="140">
        <v>151324780.29414001</v>
      </c>
      <c r="F30" s="119">
        <f t="shared" si="0"/>
        <v>12429145.147369999</v>
      </c>
      <c r="G30" s="140">
        <v>12429145.147369999</v>
      </c>
      <c r="H30" s="138">
        <v>0</v>
      </c>
      <c r="I30" s="138">
        <v>0</v>
      </c>
      <c r="J30" s="138">
        <v>0</v>
      </c>
      <c r="K30" s="138">
        <v>0</v>
      </c>
      <c r="L30" s="138">
        <v>0</v>
      </c>
      <c r="M30" s="119">
        <f t="shared" si="1"/>
        <v>42370938.512649998</v>
      </c>
      <c r="N30" s="140">
        <v>42370938.512649998</v>
      </c>
      <c r="O30" s="138">
        <v>0</v>
      </c>
      <c r="P30" s="138">
        <v>0</v>
      </c>
      <c r="Q30" s="138">
        <v>0</v>
      </c>
      <c r="R30" s="138">
        <v>0</v>
      </c>
      <c r="S30" s="138">
        <v>0</v>
      </c>
      <c r="T30" s="138">
        <v>0</v>
      </c>
      <c r="U30" s="119">
        <f t="shared" si="2"/>
        <v>21185469.25632</v>
      </c>
      <c r="V30" s="140">
        <v>21185469.25632</v>
      </c>
      <c r="W30" s="138">
        <v>0</v>
      </c>
      <c r="X30" s="138">
        <v>0</v>
      </c>
      <c r="Y30" s="138">
        <v>0</v>
      </c>
      <c r="Z30" s="138">
        <v>0</v>
      </c>
      <c r="AA30" s="138">
        <v>0</v>
      </c>
      <c r="AB30" s="138">
        <v>0</v>
      </c>
      <c r="AC30" s="119">
        <f t="shared" si="3"/>
        <v>39397806.18705</v>
      </c>
      <c r="AD30" s="140">
        <v>39397806.18705</v>
      </c>
      <c r="AE30" s="138">
        <v>0</v>
      </c>
      <c r="AF30" s="138">
        <v>0</v>
      </c>
      <c r="AG30" s="138">
        <v>0</v>
      </c>
      <c r="AH30" s="117">
        <f t="shared" si="4"/>
        <v>0</v>
      </c>
      <c r="AI30" s="138">
        <v>0</v>
      </c>
      <c r="AJ30" s="138">
        <v>0</v>
      </c>
      <c r="AK30" s="138">
        <v>0</v>
      </c>
      <c r="AL30" s="138">
        <v>0</v>
      </c>
      <c r="AM30" s="138">
        <v>0</v>
      </c>
      <c r="AN30" s="140">
        <v>70606025.404660001</v>
      </c>
      <c r="AO30" s="138">
        <v>0</v>
      </c>
      <c r="AP30" s="138">
        <v>0</v>
      </c>
      <c r="AQ30" s="138">
        <v>0</v>
      </c>
      <c r="AR30" s="119">
        <f t="shared" si="5"/>
        <v>185989384.50804999</v>
      </c>
      <c r="AS30" s="119">
        <f t="shared" si="6"/>
        <v>673678682.52945995</v>
      </c>
      <c r="AT30" s="140">
        <v>514362451.53538001</v>
      </c>
      <c r="AU30" s="138">
        <v>0</v>
      </c>
      <c r="AV30" s="138">
        <v>0</v>
      </c>
      <c r="AW30" s="138">
        <v>0</v>
      </c>
      <c r="AX30" s="140">
        <v>159316230.99408001</v>
      </c>
      <c r="AY30" s="138">
        <v>0</v>
      </c>
      <c r="AZ30" s="119">
        <f t="shared" si="7"/>
        <v>1449599349.5315001</v>
      </c>
      <c r="BA30" s="140">
        <v>1269043986.1020701</v>
      </c>
      <c r="BB30" s="138">
        <v>0</v>
      </c>
      <c r="BC30" s="138">
        <v>0</v>
      </c>
      <c r="BD30" s="138">
        <v>0</v>
      </c>
      <c r="BE30" s="140">
        <v>179042115.62649</v>
      </c>
      <c r="BF30" s="138">
        <v>0</v>
      </c>
      <c r="BG30" s="138">
        <v>0</v>
      </c>
      <c r="BH30" s="138">
        <v>0</v>
      </c>
      <c r="BI30" s="140">
        <v>1513247.8029400001</v>
      </c>
      <c r="BJ30" s="124">
        <f t="shared" si="8"/>
        <v>2123278032.0609601</v>
      </c>
      <c r="BK30" s="119">
        <f t="shared" si="14"/>
        <v>-1937288647.5529101</v>
      </c>
      <c r="BL30" s="119">
        <f t="shared" si="9"/>
        <v>-1180816176.4564497</v>
      </c>
      <c r="BM30" s="133">
        <f t="shared" si="10"/>
        <v>4.0969140270467738E-3</v>
      </c>
      <c r="BN30" s="117">
        <v>0</v>
      </c>
      <c r="BO30" s="117">
        <f t="shared" si="11"/>
        <v>0</v>
      </c>
      <c r="BP30" s="120">
        <f t="shared" si="12"/>
        <v>1275177007.152091</v>
      </c>
      <c r="BQ30" s="120">
        <f t="shared" si="13"/>
        <v>31241836675.226231</v>
      </c>
      <c r="BR30" s="103"/>
    </row>
    <row r="31" spans="1:70" x14ac:dyDescent="0.25">
      <c r="A31" s="117">
        <v>26</v>
      </c>
      <c r="B31" s="117">
        <v>2049</v>
      </c>
      <c r="C31" s="138">
        <v>2</v>
      </c>
      <c r="D31" s="117">
        <f t="shared" si="15"/>
        <v>0.59757000000000005</v>
      </c>
      <c r="E31" s="140">
        <v>115001764.64928</v>
      </c>
      <c r="F31" s="119">
        <f t="shared" si="0"/>
        <v>11141741.135600001</v>
      </c>
      <c r="G31" s="140">
        <v>11141741.135600001</v>
      </c>
      <c r="H31" s="138">
        <v>0</v>
      </c>
      <c r="I31" s="138">
        <v>0</v>
      </c>
      <c r="J31" s="138">
        <v>0</v>
      </c>
      <c r="K31" s="138">
        <v>0</v>
      </c>
      <c r="L31" s="138">
        <v>0</v>
      </c>
      <c r="M31" s="119">
        <f t="shared" si="1"/>
        <v>32200494.076359998</v>
      </c>
      <c r="N31" s="140">
        <v>32200494.076359998</v>
      </c>
      <c r="O31" s="138">
        <v>0</v>
      </c>
      <c r="P31" s="138">
        <v>0</v>
      </c>
      <c r="Q31" s="138">
        <v>0</v>
      </c>
      <c r="R31" s="138">
        <v>0</v>
      </c>
      <c r="S31" s="138">
        <v>0</v>
      </c>
      <c r="T31" s="138">
        <v>0</v>
      </c>
      <c r="U31" s="119">
        <f t="shared" si="2"/>
        <v>16100247.038179999</v>
      </c>
      <c r="V31" s="140">
        <v>16100247.038179999</v>
      </c>
      <c r="W31" s="138">
        <v>0</v>
      </c>
      <c r="X31" s="138">
        <v>0</v>
      </c>
      <c r="Y31" s="138">
        <v>0</v>
      </c>
      <c r="Z31" s="138">
        <v>0</v>
      </c>
      <c r="AA31" s="138">
        <v>0</v>
      </c>
      <c r="AB31" s="138">
        <v>0</v>
      </c>
      <c r="AC31" s="119">
        <f t="shared" si="3"/>
        <v>38207375.168200001</v>
      </c>
      <c r="AD31" s="140">
        <v>38207375.168200001</v>
      </c>
      <c r="AE31" s="138">
        <v>0</v>
      </c>
      <c r="AF31" s="138">
        <v>0</v>
      </c>
      <c r="AG31" s="138">
        <v>0</v>
      </c>
      <c r="AH31" s="117">
        <f t="shared" si="4"/>
        <v>0</v>
      </c>
      <c r="AI31" s="138">
        <v>0</v>
      </c>
      <c r="AJ31" s="138">
        <v>0</v>
      </c>
      <c r="AK31" s="138">
        <v>0</v>
      </c>
      <c r="AL31" s="138">
        <v>0</v>
      </c>
      <c r="AM31" s="138">
        <v>0</v>
      </c>
      <c r="AN31" s="140">
        <v>69249759.991659999</v>
      </c>
      <c r="AO31" s="138">
        <v>0</v>
      </c>
      <c r="AP31" s="138">
        <v>0</v>
      </c>
      <c r="AQ31" s="138">
        <v>0</v>
      </c>
      <c r="AR31" s="119">
        <f t="shared" si="5"/>
        <v>166899617.41</v>
      </c>
      <c r="AS31" s="119">
        <f t="shared" si="6"/>
        <v>609257561.27170002</v>
      </c>
      <c r="AT31" s="140">
        <v>461953116.22658998</v>
      </c>
      <c r="AU31" s="138">
        <v>0</v>
      </c>
      <c r="AV31" s="138">
        <v>0</v>
      </c>
      <c r="AW31" s="138">
        <v>0</v>
      </c>
      <c r="AX31" s="140">
        <v>147304445.04510999</v>
      </c>
      <c r="AY31" s="138">
        <v>0</v>
      </c>
      <c r="AZ31" s="119">
        <f t="shared" si="7"/>
        <v>1439479481.0295</v>
      </c>
      <c r="BA31" s="140">
        <v>1253075325.96913</v>
      </c>
      <c r="BB31" s="138">
        <v>0</v>
      </c>
      <c r="BC31" s="138">
        <v>0</v>
      </c>
      <c r="BD31" s="138">
        <v>0</v>
      </c>
      <c r="BE31" s="140">
        <v>185254137.41387999</v>
      </c>
      <c r="BF31" s="138">
        <v>0</v>
      </c>
      <c r="BG31" s="138">
        <v>0</v>
      </c>
      <c r="BH31" s="138">
        <v>0</v>
      </c>
      <c r="BI31" s="140">
        <v>1150017.64649</v>
      </c>
      <c r="BJ31" s="124">
        <f t="shared" si="8"/>
        <v>2048737042.3011999</v>
      </c>
      <c r="BK31" s="119">
        <f t="shared" si="14"/>
        <v>-1881837424.8912001</v>
      </c>
      <c r="BL31" s="119">
        <f t="shared" si="9"/>
        <v>-1124529589.9922345</v>
      </c>
      <c r="BM31" s="133">
        <f t="shared" si="10"/>
        <v>4.8375958380288764E-3</v>
      </c>
      <c r="BN31" s="117">
        <v>0</v>
      </c>
      <c r="BO31" s="117">
        <f t="shared" si="11"/>
        <v>0</v>
      </c>
      <c r="BP31" s="120">
        <f t="shared" si="12"/>
        <v>1206681585.3793426</v>
      </c>
      <c r="BQ31" s="120">
        <f t="shared" si="13"/>
        <v>30770380427.173237</v>
      </c>
      <c r="BR31" s="103"/>
    </row>
    <row r="32" spans="1:70" x14ac:dyDescent="0.25">
      <c r="A32" s="117">
        <v>27</v>
      </c>
      <c r="B32" s="117">
        <v>2050</v>
      </c>
      <c r="C32" s="138">
        <v>2</v>
      </c>
      <c r="D32" s="117">
        <f t="shared" si="15"/>
        <v>0.58584999999999998</v>
      </c>
      <c r="E32" s="140">
        <v>92470165.679979995</v>
      </c>
      <c r="F32" s="119">
        <f t="shared" si="0"/>
        <v>9929154.7826499995</v>
      </c>
      <c r="G32" s="140">
        <v>9929154.7826499995</v>
      </c>
      <c r="H32" s="138">
        <v>0</v>
      </c>
      <c r="I32" s="138">
        <v>0</v>
      </c>
      <c r="J32" s="138">
        <v>0</v>
      </c>
      <c r="K32" s="138">
        <v>0</v>
      </c>
      <c r="L32" s="138">
        <v>0</v>
      </c>
      <c r="M32" s="119">
        <f t="shared" si="1"/>
        <v>25891646.388840001</v>
      </c>
      <c r="N32" s="140">
        <v>25891646.388840001</v>
      </c>
      <c r="O32" s="138">
        <v>0</v>
      </c>
      <c r="P32" s="138">
        <v>0</v>
      </c>
      <c r="Q32" s="138">
        <v>0</v>
      </c>
      <c r="R32" s="138">
        <v>0</v>
      </c>
      <c r="S32" s="138">
        <v>0</v>
      </c>
      <c r="T32" s="138">
        <v>0</v>
      </c>
      <c r="U32" s="119">
        <f t="shared" si="2"/>
        <v>12945823.194420001</v>
      </c>
      <c r="V32" s="140">
        <v>12945823.194420001</v>
      </c>
      <c r="W32" s="138">
        <v>0</v>
      </c>
      <c r="X32" s="138">
        <v>0</v>
      </c>
      <c r="Y32" s="138">
        <v>0</v>
      </c>
      <c r="Z32" s="138">
        <v>0</v>
      </c>
      <c r="AA32" s="138">
        <v>0</v>
      </c>
      <c r="AB32" s="138">
        <v>0</v>
      </c>
      <c r="AC32" s="119">
        <f t="shared" si="3"/>
        <v>36867340.160420001</v>
      </c>
      <c r="AD32" s="140">
        <v>36867340.160420001</v>
      </c>
      <c r="AE32" s="138">
        <v>0</v>
      </c>
      <c r="AF32" s="138">
        <v>0</v>
      </c>
      <c r="AG32" s="138">
        <v>0</v>
      </c>
      <c r="AH32" s="117">
        <f t="shared" si="4"/>
        <v>0</v>
      </c>
      <c r="AI32" s="138">
        <v>0</v>
      </c>
      <c r="AJ32" s="138">
        <v>0</v>
      </c>
      <c r="AK32" s="138">
        <v>0</v>
      </c>
      <c r="AL32" s="138">
        <v>0</v>
      </c>
      <c r="AM32" s="138">
        <v>0</v>
      </c>
      <c r="AN32" s="140">
        <v>67607790.231519997</v>
      </c>
      <c r="AO32" s="138">
        <v>0</v>
      </c>
      <c r="AP32" s="138">
        <v>0</v>
      </c>
      <c r="AQ32" s="138">
        <v>0</v>
      </c>
      <c r="AR32" s="119">
        <f t="shared" si="5"/>
        <v>153241754.75784999</v>
      </c>
      <c r="AS32" s="119">
        <f t="shared" si="6"/>
        <v>547552111.59344995</v>
      </c>
      <c r="AT32" s="140">
        <v>412033220.46091002</v>
      </c>
      <c r="AU32" s="138">
        <v>0</v>
      </c>
      <c r="AV32" s="138">
        <v>0</v>
      </c>
      <c r="AW32" s="138">
        <v>0</v>
      </c>
      <c r="AX32" s="140">
        <v>135518891.13253999</v>
      </c>
      <c r="AY32" s="138">
        <v>0</v>
      </c>
      <c r="AZ32" s="119">
        <f t="shared" si="7"/>
        <v>1418650461.1395099</v>
      </c>
      <c r="BA32" s="140">
        <v>1226978166.4452701</v>
      </c>
      <c r="BB32" s="138">
        <v>0</v>
      </c>
      <c r="BC32" s="138">
        <v>0</v>
      </c>
      <c r="BD32" s="138">
        <v>0</v>
      </c>
      <c r="BE32" s="140">
        <v>190747593.03744</v>
      </c>
      <c r="BF32" s="138">
        <v>0</v>
      </c>
      <c r="BG32" s="138">
        <v>0</v>
      </c>
      <c r="BH32" s="138">
        <v>0</v>
      </c>
      <c r="BI32" s="140">
        <v>924701.6568</v>
      </c>
      <c r="BJ32" s="124">
        <f t="shared" si="8"/>
        <v>1966202572.73296</v>
      </c>
      <c r="BK32" s="119">
        <f t="shared" si="14"/>
        <v>-1812960817.9751101</v>
      </c>
      <c r="BL32" s="119">
        <f t="shared" si="9"/>
        <v>-1062123095.2107182</v>
      </c>
      <c r="BM32" s="133">
        <f t="shared" si="10"/>
        <v>5.5240070722986047E-3</v>
      </c>
      <c r="BN32" s="117">
        <v>0</v>
      </c>
      <c r="BO32" s="117">
        <f t="shared" si="11"/>
        <v>0</v>
      </c>
      <c r="BP32" s="120">
        <f t="shared" si="12"/>
        <v>1135696569.5520668</v>
      </c>
      <c r="BQ32" s="120">
        <f t="shared" si="13"/>
        <v>30095959093.129768</v>
      </c>
      <c r="BR32" s="103"/>
    </row>
    <row r="33" spans="1:70" x14ac:dyDescent="0.25">
      <c r="A33" s="117">
        <v>28</v>
      </c>
      <c r="B33" s="117">
        <v>2051</v>
      </c>
      <c r="C33" s="138">
        <v>2</v>
      </c>
      <c r="D33" s="117">
        <f t="shared" si="15"/>
        <v>0.57435999999999998</v>
      </c>
      <c r="E33" s="140">
        <v>71840530.033450007</v>
      </c>
      <c r="F33" s="119">
        <f t="shared" si="0"/>
        <v>8795209.9675099999</v>
      </c>
      <c r="G33" s="140">
        <v>8795209.9675099999</v>
      </c>
      <c r="H33" s="138">
        <v>0</v>
      </c>
      <c r="I33" s="138">
        <v>0</v>
      </c>
      <c r="J33" s="138">
        <v>0</v>
      </c>
      <c r="K33" s="138">
        <v>0</v>
      </c>
      <c r="L33" s="138">
        <v>0</v>
      </c>
      <c r="M33" s="119">
        <f t="shared" si="1"/>
        <v>20115348.320840001</v>
      </c>
      <c r="N33" s="140">
        <v>20115348.320840001</v>
      </c>
      <c r="O33" s="138">
        <v>0</v>
      </c>
      <c r="P33" s="138">
        <v>0</v>
      </c>
      <c r="Q33" s="138">
        <v>0</v>
      </c>
      <c r="R33" s="138">
        <v>0</v>
      </c>
      <c r="S33" s="138">
        <v>0</v>
      </c>
      <c r="T33" s="138">
        <v>0</v>
      </c>
      <c r="U33" s="119">
        <f t="shared" si="2"/>
        <v>10057674.160420001</v>
      </c>
      <c r="V33" s="140">
        <v>10057674.160420001</v>
      </c>
      <c r="W33" s="138">
        <v>0</v>
      </c>
      <c r="X33" s="138">
        <v>0</v>
      </c>
      <c r="Y33" s="138">
        <v>0</v>
      </c>
      <c r="Z33" s="138">
        <v>0</v>
      </c>
      <c r="AA33" s="138">
        <v>0</v>
      </c>
      <c r="AB33" s="138">
        <v>0</v>
      </c>
      <c r="AC33" s="119">
        <f t="shared" si="3"/>
        <v>35382984.307769999</v>
      </c>
      <c r="AD33" s="140">
        <v>35382984.307769999</v>
      </c>
      <c r="AE33" s="138">
        <v>0</v>
      </c>
      <c r="AF33" s="138">
        <v>0</v>
      </c>
      <c r="AG33" s="138">
        <v>0</v>
      </c>
      <c r="AH33" s="117">
        <f t="shared" si="4"/>
        <v>0</v>
      </c>
      <c r="AI33" s="138">
        <v>0</v>
      </c>
      <c r="AJ33" s="138">
        <v>0</v>
      </c>
      <c r="AK33" s="138">
        <v>0</v>
      </c>
      <c r="AL33" s="138">
        <v>0</v>
      </c>
      <c r="AM33" s="138">
        <v>0</v>
      </c>
      <c r="AN33" s="140">
        <v>65792400.856919996</v>
      </c>
      <c r="AO33" s="138">
        <v>0</v>
      </c>
      <c r="AP33" s="138">
        <v>0</v>
      </c>
      <c r="AQ33" s="138">
        <v>0</v>
      </c>
      <c r="AR33" s="119">
        <f t="shared" si="5"/>
        <v>140143617.61346</v>
      </c>
      <c r="AS33" s="119">
        <f t="shared" si="6"/>
        <v>488869242.68595999</v>
      </c>
      <c r="AT33" s="140">
        <v>364829802.89472002</v>
      </c>
      <c r="AU33" s="138">
        <v>0</v>
      </c>
      <c r="AV33" s="138">
        <v>0</v>
      </c>
      <c r="AW33" s="138">
        <v>0</v>
      </c>
      <c r="AX33" s="140">
        <v>124039439.79124001</v>
      </c>
      <c r="AY33" s="138">
        <v>0</v>
      </c>
      <c r="AZ33" s="119">
        <f t="shared" si="7"/>
        <v>1394284911.4719999</v>
      </c>
      <c r="BA33" s="140">
        <v>1198113854.72805</v>
      </c>
      <c r="BB33" s="138">
        <v>0</v>
      </c>
      <c r="BC33" s="138">
        <v>0</v>
      </c>
      <c r="BD33" s="138">
        <v>0</v>
      </c>
      <c r="BE33" s="140">
        <v>195452651.44362</v>
      </c>
      <c r="BF33" s="138">
        <v>0</v>
      </c>
      <c r="BG33" s="138">
        <v>0</v>
      </c>
      <c r="BH33" s="138">
        <v>0</v>
      </c>
      <c r="BI33" s="140">
        <v>718405.30033</v>
      </c>
      <c r="BJ33" s="124">
        <f t="shared" si="8"/>
        <v>1883154154.1579599</v>
      </c>
      <c r="BK33" s="119">
        <f t="shared" si="14"/>
        <v>-1743010536.5445001</v>
      </c>
      <c r="BL33" s="119">
        <f t="shared" si="9"/>
        <v>-1001115531.7696991</v>
      </c>
      <c r="BM33" s="133">
        <f t="shared" si="10"/>
        <v>6.5025326487340336E-3</v>
      </c>
      <c r="BN33" s="117">
        <v>0</v>
      </c>
      <c r="BO33" s="117">
        <f t="shared" si="11"/>
        <v>0</v>
      </c>
      <c r="BP33" s="120">
        <f t="shared" si="12"/>
        <v>1066771313.2593204</v>
      </c>
      <c r="BQ33" s="120">
        <f t="shared" si="13"/>
        <v>29336211114.63131</v>
      </c>
      <c r="BR33" s="103"/>
    </row>
    <row r="34" spans="1:70" x14ac:dyDescent="0.25">
      <c r="A34" s="117">
        <v>29</v>
      </c>
      <c r="B34" s="117">
        <v>2052</v>
      </c>
      <c r="C34" s="138">
        <v>2</v>
      </c>
      <c r="D34" s="117">
        <f t="shared" si="15"/>
        <v>0.56310000000000004</v>
      </c>
      <c r="E34" s="140">
        <v>48987458.80359</v>
      </c>
      <c r="F34" s="119">
        <f t="shared" si="0"/>
        <v>7742338.8404599996</v>
      </c>
      <c r="G34" s="140">
        <v>7742338.8404599996</v>
      </c>
      <c r="H34" s="138">
        <v>0</v>
      </c>
      <c r="I34" s="138">
        <v>0</v>
      </c>
      <c r="J34" s="138">
        <v>0</v>
      </c>
      <c r="K34" s="138">
        <v>0</v>
      </c>
      <c r="L34" s="138">
        <v>0</v>
      </c>
      <c r="M34" s="119">
        <f t="shared" si="1"/>
        <v>13716488.390319999</v>
      </c>
      <c r="N34" s="140">
        <v>13716488.390319999</v>
      </c>
      <c r="O34" s="138">
        <v>0</v>
      </c>
      <c r="P34" s="138">
        <v>0</v>
      </c>
      <c r="Q34" s="138">
        <v>0</v>
      </c>
      <c r="R34" s="138">
        <v>0</v>
      </c>
      <c r="S34" s="138">
        <v>0</v>
      </c>
      <c r="T34" s="138">
        <v>0</v>
      </c>
      <c r="U34" s="119">
        <f t="shared" si="2"/>
        <v>6858244.1951599997</v>
      </c>
      <c r="V34" s="140">
        <v>6858244.1951599997</v>
      </c>
      <c r="W34" s="138">
        <v>0</v>
      </c>
      <c r="X34" s="138">
        <v>0</v>
      </c>
      <c r="Y34" s="138">
        <v>0</v>
      </c>
      <c r="Z34" s="138">
        <v>0</v>
      </c>
      <c r="AA34" s="138">
        <v>0</v>
      </c>
      <c r="AB34" s="138">
        <v>0</v>
      </c>
      <c r="AC34" s="119">
        <f t="shared" si="3"/>
        <v>33891436.538769998</v>
      </c>
      <c r="AD34" s="140">
        <v>33891436.538769998</v>
      </c>
      <c r="AE34" s="138">
        <v>0</v>
      </c>
      <c r="AF34" s="138">
        <v>0</v>
      </c>
      <c r="AG34" s="138">
        <v>0</v>
      </c>
      <c r="AH34" s="117">
        <f t="shared" si="4"/>
        <v>0</v>
      </c>
      <c r="AI34" s="138">
        <v>0</v>
      </c>
      <c r="AJ34" s="138">
        <v>0</v>
      </c>
      <c r="AK34" s="138">
        <v>0</v>
      </c>
      <c r="AL34" s="138">
        <v>0</v>
      </c>
      <c r="AM34" s="138">
        <v>0</v>
      </c>
      <c r="AN34" s="140">
        <v>63865429.12771</v>
      </c>
      <c r="AO34" s="138">
        <v>0</v>
      </c>
      <c r="AP34" s="138">
        <v>0</v>
      </c>
      <c r="AQ34" s="138">
        <v>0</v>
      </c>
      <c r="AR34" s="119">
        <f t="shared" si="5"/>
        <v>126073937.09242</v>
      </c>
      <c r="AS34" s="119">
        <f t="shared" si="6"/>
        <v>433478849.04578</v>
      </c>
      <c r="AT34" s="140">
        <v>320532974.64175999</v>
      </c>
      <c r="AU34" s="138">
        <v>0</v>
      </c>
      <c r="AV34" s="138">
        <v>0</v>
      </c>
      <c r="AW34" s="138">
        <v>0</v>
      </c>
      <c r="AX34" s="140">
        <v>112945874.40402</v>
      </c>
      <c r="AY34" s="138">
        <v>0</v>
      </c>
      <c r="AZ34" s="119">
        <f t="shared" si="7"/>
        <v>1369177828.89135</v>
      </c>
      <c r="BA34" s="140">
        <v>1169381637.1361201</v>
      </c>
      <c r="BB34" s="138">
        <v>0</v>
      </c>
      <c r="BC34" s="138">
        <v>0</v>
      </c>
      <c r="BD34" s="138">
        <v>0</v>
      </c>
      <c r="BE34" s="140">
        <v>199306317.16718999</v>
      </c>
      <c r="BF34" s="138">
        <v>0</v>
      </c>
      <c r="BG34" s="138">
        <v>0</v>
      </c>
      <c r="BH34" s="138">
        <v>0</v>
      </c>
      <c r="BI34" s="140">
        <v>489874.58804</v>
      </c>
      <c r="BJ34" s="124">
        <f t="shared" si="8"/>
        <v>1802656677.93713</v>
      </c>
      <c r="BK34" s="119">
        <f t="shared" si="14"/>
        <v>-1676582740.8447101</v>
      </c>
      <c r="BL34" s="119">
        <f t="shared" si="9"/>
        <v>-944083741.36965632</v>
      </c>
      <c r="BM34" s="133">
        <f t="shared" si="10"/>
        <v>8.578653950180733E-3</v>
      </c>
      <c r="BN34" s="117">
        <v>0</v>
      </c>
      <c r="BO34" s="117">
        <f t="shared" si="11"/>
        <v>0</v>
      </c>
      <c r="BP34" s="120">
        <f t="shared" si="12"/>
        <v>1001521112.6359054</v>
      </c>
      <c r="BQ34" s="120">
        <f t="shared" si="13"/>
        <v>28543351710.123302</v>
      </c>
      <c r="BR34" s="103"/>
    </row>
    <row r="35" spans="1:70" x14ac:dyDescent="0.25">
      <c r="A35" s="117">
        <v>30</v>
      </c>
      <c r="B35" s="117">
        <v>2053</v>
      </c>
      <c r="C35" s="138">
        <v>2</v>
      </c>
      <c r="D35" s="117">
        <f t="shared" si="15"/>
        <v>0.55206</v>
      </c>
      <c r="E35" s="140">
        <v>37849981.641000003</v>
      </c>
      <c r="F35" s="119">
        <f t="shared" si="0"/>
        <v>6772400.8728400003</v>
      </c>
      <c r="G35" s="140">
        <v>6772400.8728400003</v>
      </c>
      <c r="H35" s="138">
        <v>0</v>
      </c>
      <c r="I35" s="138">
        <v>0</v>
      </c>
      <c r="J35" s="138">
        <v>0</v>
      </c>
      <c r="K35" s="138">
        <v>0</v>
      </c>
      <c r="L35" s="138">
        <v>0</v>
      </c>
      <c r="M35" s="119">
        <f t="shared" si="1"/>
        <v>10597994.85606</v>
      </c>
      <c r="N35" s="140">
        <v>10597994.85606</v>
      </c>
      <c r="O35" s="138">
        <v>0</v>
      </c>
      <c r="P35" s="138">
        <v>0</v>
      </c>
      <c r="Q35" s="138">
        <v>0</v>
      </c>
      <c r="R35" s="138">
        <v>0</v>
      </c>
      <c r="S35" s="138">
        <v>0</v>
      </c>
      <c r="T35" s="138">
        <v>0</v>
      </c>
      <c r="U35" s="119">
        <f t="shared" si="2"/>
        <v>5298997.4280300001</v>
      </c>
      <c r="V35" s="140">
        <v>5298997.4280300001</v>
      </c>
      <c r="W35" s="138">
        <v>0</v>
      </c>
      <c r="X35" s="138">
        <v>0</v>
      </c>
      <c r="Y35" s="138">
        <v>0</v>
      </c>
      <c r="Z35" s="138">
        <v>0</v>
      </c>
      <c r="AA35" s="138">
        <v>0</v>
      </c>
      <c r="AB35" s="138">
        <v>0</v>
      </c>
      <c r="AC35" s="119">
        <f t="shared" si="3"/>
        <v>32293487.25595</v>
      </c>
      <c r="AD35" s="140">
        <v>32293487.25595</v>
      </c>
      <c r="AE35" s="138">
        <v>0</v>
      </c>
      <c r="AF35" s="138">
        <v>0</v>
      </c>
      <c r="AG35" s="138">
        <v>0</v>
      </c>
      <c r="AH35" s="117">
        <f t="shared" si="4"/>
        <v>0</v>
      </c>
      <c r="AI35" s="138">
        <v>0</v>
      </c>
      <c r="AJ35" s="138">
        <v>0</v>
      </c>
      <c r="AK35" s="138">
        <v>0</v>
      </c>
      <c r="AL35" s="138">
        <v>0</v>
      </c>
      <c r="AM35" s="138">
        <v>0</v>
      </c>
      <c r="AN35" s="140">
        <v>61723242.408629999</v>
      </c>
      <c r="AO35" s="138">
        <v>0</v>
      </c>
      <c r="AP35" s="138">
        <v>0</v>
      </c>
      <c r="AQ35" s="138">
        <v>0</v>
      </c>
      <c r="AR35" s="119">
        <f t="shared" si="5"/>
        <v>116686122.82151</v>
      </c>
      <c r="AS35" s="119">
        <f t="shared" si="6"/>
        <v>381605035.82985002</v>
      </c>
      <c r="AT35" s="140">
        <v>279297664.20179999</v>
      </c>
      <c r="AU35" s="138">
        <v>0</v>
      </c>
      <c r="AV35" s="138">
        <v>0</v>
      </c>
      <c r="AW35" s="138">
        <v>0</v>
      </c>
      <c r="AX35" s="140">
        <v>102307371.62805</v>
      </c>
      <c r="AY35" s="138">
        <v>0</v>
      </c>
      <c r="AZ35" s="119">
        <f t="shared" si="7"/>
        <v>1333132133.7286</v>
      </c>
      <c r="BA35" s="140">
        <v>1130507493.6189401</v>
      </c>
      <c r="BB35" s="138">
        <v>0</v>
      </c>
      <c r="BC35" s="138">
        <v>0</v>
      </c>
      <c r="BD35" s="138">
        <v>0</v>
      </c>
      <c r="BE35" s="140">
        <v>202246140.29324999</v>
      </c>
      <c r="BF35" s="138">
        <v>0</v>
      </c>
      <c r="BG35" s="138">
        <v>0</v>
      </c>
      <c r="BH35" s="138">
        <v>0</v>
      </c>
      <c r="BI35" s="140">
        <v>378499.81641000003</v>
      </c>
      <c r="BJ35" s="124">
        <f t="shared" si="8"/>
        <v>1714737169.55845</v>
      </c>
      <c r="BK35" s="119">
        <f t="shared" si="14"/>
        <v>-1598051046.7369399</v>
      </c>
      <c r="BL35" s="119">
        <f t="shared" si="9"/>
        <v>-882220060.86159503</v>
      </c>
      <c r="BM35" s="133">
        <f t="shared" si="10"/>
        <v>1.0276193696142846E-2</v>
      </c>
      <c r="BN35" s="117">
        <v>0</v>
      </c>
      <c r="BO35" s="117">
        <f t="shared" si="11"/>
        <v>0</v>
      </c>
      <c r="BP35" s="120">
        <f t="shared" si="12"/>
        <v>934294429.69265962</v>
      </c>
      <c r="BQ35" s="120">
        <f t="shared" si="13"/>
        <v>27561685675.93346</v>
      </c>
      <c r="BR35" s="103"/>
    </row>
    <row r="36" spans="1:70" x14ac:dyDescent="0.25">
      <c r="A36" s="117">
        <v>31</v>
      </c>
      <c r="B36" s="117">
        <v>2054</v>
      </c>
      <c r="C36" s="138">
        <v>2</v>
      </c>
      <c r="D36" s="117">
        <f t="shared" si="15"/>
        <v>0.54124000000000005</v>
      </c>
      <c r="E36" s="140">
        <v>17922381.571049999</v>
      </c>
      <c r="F36" s="119">
        <f t="shared" si="0"/>
        <v>5886042.0932700001</v>
      </c>
      <c r="G36" s="140">
        <v>5886042.0932700001</v>
      </c>
      <c r="H36" s="138">
        <v>0</v>
      </c>
      <c r="I36" s="138">
        <v>0</v>
      </c>
      <c r="J36" s="138">
        <v>0</v>
      </c>
      <c r="K36" s="138">
        <v>0</v>
      </c>
      <c r="L36" s="138">
        <v>0</v>
      </c>
      <c r="M36" s="119">
        <f t="shared" si="1"/>
        <v>5018266.8340299996</v>
      </c>
      <c r="N36" s="140">
        <v>5018266.8340299996</v>
      </c>
      <c r="O36" s="138">
        <v>0</v>
      </c>
      <c r="P36" s="138">
        <v>0</v>
      </c>
      <c r="Q36" s="138">
        <v>0</v>
      </c>
      <c r="R36" s="138">
        <v>0</v>
      </c>
      <c r="S36" s="138">
        <v>0</v>
      </c>
      <c r="T36" s="138">
        <v>0</v>
      </c>
      <c r="U36" s="119">
        <f t="shared" si="2"/>
        <v>2509133.41701</v>
      </c>
      <c r="V36" s="140">
        <v>2509133.41701</v>
      </c>
      <c r="W36" s="138">
        <v>0</v>
      </c>
      <c r="X36" s="138">
        <v>0</v>
      </c>
      <c r="Y36" s="138">
        <v>0</v>
      </c>
      <c r="Z36" s="138">
        <v>0</v>
      </c>
      <c r="AA36" s="138">
        <v>0</v>
      </c>
      <c r="AB36" s="138">
        <v>0</v>
      </c>
      <c r="AC36" s="119">
        <f t="shared" si="3"/>
        <v>30724124.850219999</v>
      </c>
      <c r="AD36" s="140">
        <v>30724124.850219999</v>
      </c>
      <c r="AE36" s="138">
        <v>0</v>
      </c>
      <c r="AF36" s="138">
        <v>0</v>
      </c>
      <c r="AG36" s="138">
        <v>0</v>
      </c>
      <c r="AH36" s="117">
        <f t="shared" si="4"/>
        <v>0</v>
      </c>
      <c r="AI36" s="138">
        <v>0</v>
      </c>
      <c r="AJ36" s="138">
        <v>0</v>
      </c>
      <c r="AK36" s="138">
        <v>0</v>
      </c>
      <c r="AL36" s="138">
        <v>0</v>
      </c>
      <c r="AM36" s="138">
        <v>0</v>
      </c>
      <c r="AN36" s="140">
        <v>59492100.321529999</v>
      </c>
      <c r="AO36" s="138">
        <v>0</v>
      </c>
      <c r="AP36" s="138">
        <v>0</v>
      </c>
      <c r="AQ36" s="138">
        <v>0</v>
      </c>
      <c r="AR36" s="119">
        <f t="shared" si="5"/>
        <v>103629667.51605999</v>
      </c>
      <c r="AS36" s="119">
        <f t="shared" si="6"/>
        <v>333442933.11559999</v>
      </c>
      <c r="AT36" s="140">
        <v>241254602.35012999</v>
      </c>
      <c r="AU36" s="138">
        <v>0</v>
      </c>
      <c r="AV36" s="138">
        <v>0</v>
      </c>
      <c r="AW36" s="138">
        <v>0</v>
      </c>
      <c r="AX36" s="140">
        <v>92188330.765469998</v>
      </c>
      <c r="AY36" s="138">
        <v>0</v>
      </c>
      <c r="AZ36" s="119">
        <f t="shared" si="7"/>
        <v>1299464689.48418</v>
      </c>
      <c r="BA36" s="140">
        <v>1095050908.7239799</v>
      </c>
      <c r="BB36" s="138">
        <v>0</v>
      </c>
      <c r="BC36" s="138">
        <v>0</v>
      </c>
      <c r="BD36" s="138">
        <v>0</v>
      </c>
      <c r="BE36" s="140">
        <v>204234556.94448999</v>
      </c>
      <c r="BF36" s="138">
        <v>0</v>
      </c>
      <c r="BG36" s="138">
        <v>0</v>
      </c>
      <c r="BH36" s="138">
        <v>0</v>
      </c>
      <c r="BI36" s="140">
        <v>179223.81571</v>
      </c>
      <c r="BJ36" s="124">
        <f t="shared" si="8"/>
        <v>1632907622.5997801</v>
      </c>
      <c r="BK36" s="119">
        <f t="shared" si="14"/>
        <v>-1529277955.08372</v>
      </c>
      <c r="BL36" s="119">
        <f t="shared" si="9"/>
        <v>-827706400.40951264</v>
      </c>
      <c r="BM36" s="133">
        <f t="shared" si="10"/>
        <v>1.9273790354486682E-2</v>
      </c>
      <c r="BN36" s="117">
        <v>0</v>
      </c>
      <c r="BO36" s="117">
        <f t="shared" si="11"/>
        <v>0</v>
      </c>
      <c r="BP36" s="120">
        <f t="shared" si="12"/>
        <v>872586686.97028446</v>
      </c>
      <c r="BQ36" s="120">
        <f t="shared" si="13"/>
        <v>26613893952.593678</v>
      </c>
      <c r="BR36" s="103"/>
    </row>
    <row r="37" spans="1:70" x14ac:dyDescent="0.25">
      <c r="A37" s="117">
        <v>32</v>
      </c>
      <c r="B37" s="117">
        <v>2055</v>
      </c>
      <c r="C37" s="138">
        <v>2</v>
      </c>
      <c r="D37" s="117">
        <f t="shared" si="15"/>
        <v>0.53063000000000005</v>
      </c>
      <c r="E37" s="140">
        <v>13447918.526210001</v>
      </c>
      <c r="F37" s="119">
        <f t="shared" si="0"/>
        <v>5082811.4722999996</v>
      </c>
      <c r="G37" s="140">
        <v>5082811.4722999996</v>
      </c>
      <c r="H37" s="138">
        <v>0</v>
      </c>
      <c r="I37" s="138">
        <v>0</v>
      </c>
      <c r="J37" s="138">
        <v>0</v>
      </c>
      <c r="K37" s="138">
        <v>0</v>
      </c>
      <c r="L37" s="138">
        <v>0</v>
      </c>
      <c r="M37" s="119">
        <f t="shared" si="1"/>
        <v>3765417.19264</v>
      </c>
      <c r="N37" s="140">
        <v>3765417.19264</v>
      </c>
      <c r="O37" s="138">
        <v>0</v>
      </c>
      <c r="P37" s="138">
        <v>0</v>
      </c>
      <c r="Q37" s="138">
        <v>0</v>
      </c>
      <c r="R37" s="138">
        <v>0</v>
      </c>
      <c r="S37" s="138">
        <v>0</v>
      </c>
      <c r="T37" s="138">
        <v>0</v>
      </c>
      <c r="U37" s="119">
        <f t="shared" si="2"/>
        <v>1882708.59632</v>
      </c>
      <c r="V37" s="140">
        <v>1882708.59632</v>
      </c>
      <c r="W37" s="138">
        <v>0</v>
      </c>
      <c r="X37" s="138">
        <v>0</v>
      </c>
      <c r="Y37" s="138">
        <v>0</v>
      </c>
      <c r="Z37" s="138">
        <v>0</v>
      </c>
      <c r="AA37" s="138">
        <v>0</v>
      </c>
      <c r="AB37" s="138">
        <v>0</v>
      </c>
      <c r="AC37" s="119">
        <f t="shared" si="3"/>
        <v>28976777.370439999</v>
      </c>
      <c r="AD37" s="140">
        <v>28976777.370439999</v>
      </c>
      <c r="AE37" s="138">
        <v>0</v>
      </c>
      <c r="AF37" s="138">
        <v>0</v>
      </c>
      <c r="AG37" s="138">
        <v>0</v>
      </c>
      <c r="AH37" s="117">
        <f t="shared" si="4"/>
        <v>0</v>
      </c>
      <c r="AI37" s="138">
        <v>0</v>
      </c>
      <c r="AJ37" s="138">
        <v>0</v>
      </c>
      <c r="AK37" s="138">
        <v>0</v>
      </c>
      <c r="AL37" s="138">
        <v>0</v>
      </c>
      <c r="AM37" s="138">
        <v>0</v>
      </c>
      <c r="AN37" s="140">
        <v>57131531.009410001</v>
      </c>
      <c r="AO37" s="138">
        <v>0</v>
      </c>
      <c r="AP37" s="138">
        <v>0</v>
      </c>
      <c r="AQ37" s="138">
        <v>0</v>
      </c>
      <c r="AR37" s="119">
        <f t="shared" si="5"/>
        <v>96839245.641110003</v>
      </c>
      <c r="AS37" s="119">
        <f t="shared" si="6"/>
        <v>289132598.06164998</v>
      </c>
      <c r="AT37" s="140">
        <v>206483779.21232</v>
      </c>
      <c r="AU37" s="138">
        <v>0</v>
      </c>
      <c r="AV37" s="138">
        <v>0</v>
      </c>
      <c r="AW37" s="138">
        <v>0</v>
      </c>
      <c r="AX37" s="140">
        <v>82648818.849329993</v>
      </c>
      <c r="AY37" s="138">
        <v>0</v>
      </c>
      <c r="AZ37" s="119">
        <f t="shared" si="7"/>
        <v>1254861110.4857299</v>
      </c>
      <c r="BA37" s="140">
        <v>1049492447.45895</v>
      </c>
      <c r="BB37" s="138">
        <v>0</v>
      </c>
      <c r="BC37" s="138">
        <v>0</v>
      </c>
      <c r="BD37" s="138">
        <v>0</v>
      </c>
      <c r="BE37" s="140">
        <v>205234183.84152001</v>
      </c>
      <c r="BF37" s="138">
        <v>0</v>
      </c>
      <c r="BG37" s="138">
        <v>0</v>
      </c>
      <c r="BH37" s="138">
        <v>0</v>
      </c>
      <c r="BI37" s="140">
        <v>134479.18526</v>
      </c>
      <c r="BJ37" s="124">
        <f t="shared" si="8"/>
        <v>1543993708.54738</v>
      </c>
      <c r="BK37" s="119">
        <f t="shared" si="14"/>
        <v>-1447154462.90627</v>
      </c>
      <c r="BL37" s="119">
        <f t="shared" si="9"/>
        <v>-767903572.65195417</v>
      </c>
      <c r="BM37" s="133">
        <f t="shared" si="10"/>
        <v>2.4003527746039966E-2</v>
      </c>
      <c r="BN37" s="117">
        <v>0</v>
      </c>
      <c r="BO37" s="117">
        <f t="shared" si="11"/>
        <v>0</v>
      </c>
      <c r="BP37" s="120">
        <f t="shared" si="12"/>
        <v>809193877.93903601</v>
      </c>
      <c r="BQ37" s="120">
        <f t="shared" si="13"/>
        <v>25489607155.079636</v>
      </c>
      <c r="BR37" s="103"/>
    </row>
    <row r="38" spans="1:70" x14ac:dyDescent="0.25">
      <c r="A38" s="117">
        <v>33</v>
      </c>
      <c r="B38" s="117">
        <v>2056</v>
      </c>
      <c r="C38" s="138">
        <v>2</v>
      </c>
      <c r="D38" s="117">
        <f t="shared" si="15"/>
        <v>0.52022999999999997</v>
      </c>
      <c r="E38" s="140">
        <v>10478105.76888</v>
      </c>
      <c r="F38" s="119">
        <f t="shared" si="0"/>
        <v>4361037.7628600001</v>
      </c>
      <c r="G38" s="140">
        <v>4361037.7628600001</v>
      </c>
      <c r="H38" s="138">
        <v>0</v>
      </c>
      <c r="I38" s="138">
        <v>0</v>
      </c>
      <c r="J38" s="138">
        <v>0</v>
      </c>
      <c r="K38" s="138">
        <v>0</v>
      </c>
      <c r="L38" s="138">
        <v>0</v>
      </c>
      <c r="M38" s="119">
        <f t="shared" si="1"/>
        <v>2933869.6054400001</v>
      </c>
      <c r="N38" s="140">
        <v>2933869.6054400001</v>
      </c>
      <c r="O38" s="138">
        <v>0</v>
      </c>
      <c r="P38" s="138">
        <v>0</v>
      </c>
      <c r="Q38" s="138">
        <v>0</v>
      </c>
      <c r="R38" s="138">
        <v>0</v>
      </c>
      <c r="S38" s="138">
        <v>0</v>
      </c>
      <c r="T38" s="138">
        <v>0</v>
      </c>
      <c r="U38" s="119">
        <f t="shared" si="2"/>
        <v>1466934.80272</v>
      </c>
      <c r="V38" s="140">
        <v>1466934.80272</v>
      </c>
      <c r="W38" s="138">
        <v>0</v>
      </c>
      <c r="X38" s="138">
        <v>0</v>
      </c>
      <c r="Y38" s="138">
        <v>0</v>
      </c>
      <c r="Z38" s="138">
        <v>0</v>
      </c>
      <c r="AA38" s="138">
        <v>0</v>
      </c>
      <c r="AB38" s="138">
        <v>0</v>
      </c>
      <c r="AC38" s="119">
        <f t="shared" si="3"/>
        <v>27197718.941070002</v>
      </c>
      <c r="AD38" s="140">
        <v>27197718.941070002</v>
      </c>
      <c r="AE38" s="138">
        <v>0</v>
      </c>
      <c r="AF38" s="138">
        <v>0</v>
      </c>
      <c r="AG38" s="138">
        <v>0</v>
      </c>
      <c r="AH38" s="117">
        <f t="shared" si="4"/>
        <v>0</v>
      </c>
      <c r="AI38" s="138">
        <v>0</v>
      </c>
      <c r="AJ38" s="138">
        <v>0</v>
      </c>
      <c r="AK38" s="138">
        <v>0</v>
      </c>
      <c r="AL38" s="138">
        <v>0</v>
      </c>
      <c r="AM38" s="138">
        <v>0</v>
      </c>
      <c r="AN38" s="140">
        <v>54661961.913790002</v>
      </c>
      <c r="AO38" s="138">
        <v>0</v>
      </c>
      <c r="AP38" s="138">
        <v>0</v>
      </c>
      <c r="AQ38" s="138">
        <v>0</v>
      </c>
      <c r="AR38" s="119">
        <f t="shared" si="5"/>
        <v>90621523.025879994</v>
      </c>
      <c r="AS38" s="119">
        <f t="shared" si="6"/>
        <v>248748177.84586999</v>
      </c>
      <c r="AT38" s="140">
        <v>175019149.86320999</v>
      </c>
      <c r="AU38" s="138">
        <v>0</v>
      </c>
      <c r="AV38" s="138">
        <v>0</v>
      </c>
      <c r="AW38" s="138">
        <v>0</v>
      </c>
      <c r="AX38" s="140">
        <v>73729027.982659996</v>
      </c>
      <c r="AY38" s="138">
        <v>0</v>
      </c>
      <c r="AZ38" s="119">
        <f t="shared" si="7"/>
        <v>1207675146.0803299</v>
      </c>
      <c r="BA38" s="140">
        <v>1002328657.1348701</v>
      </c>
      <c r="BB38" s="138">
        <v>0</v>
      </c>
      <c r="BC38" s="138">
        <v>0</v>
      </c>
      <c r="BD38" s="138">
        <v>0</v>
      </c>
      <c r="BE38" s="140">
        <v>205241707.88777</v>
      </c>
      <c r="BF38" s="138">
        <v>0</v>
      </c>
      <c r="BG38" s="138">
        <v>0</v>
      </c>
      <c r="BH38" s="138">
        <v>0</v>
      </c>
      <c r="BI38" s="140">
        <v>104781.05769</v>
      </c>
      <c r="BJ38" s="124">
        <f t="shared" si="8"/>
        <v>1456423323.9261999</v>
      </c>
      <c r="BK38" s="119">
        <f t="shared" si="14"/>
        <v>-1365801800.9003201</v>
      </c>
      <c r="BL38" s="119">
        <f t="shared" si="9"/>
        <v>-710531070.88237345</v>
      </c>
      <c r="BM38" s="133">
        <f t="shared" si="10"/>
        <v>2.8828850374535614E-2</v>
      </c>
      <c r="BN38" s="117">
        <v>0</v>
      </c>
      <c r="BO38" s="117">
        <f t="shared" si="11"/>
        <v>0</v>
      </c>
      <c r="BP38" s="120">
        <f t="shared" si="12"/>
        <v>748631340.82810116</v>
      </c>
      <c r="BQ38" s="120">
        <f t="shared" si="13"/>
        <v>24330518576.913288</v>
      </c>
      <c r="BR38" s="103"/>
    </row>
    <row r="39" spans="1:70" x14ac:dyDescent="0.25">
      <c r="A39" s="117">
        <v>34</v>
      </c>
      <c r="B39" s="117">
        <v>2057</v>
      </c>
      <c r="C39" s="138">
        <v>2</v>
      </c>
      <c r="D39" s="117">
        <f t="shared" si="15"/>
        <v>0.51002999999999998</v>
      </c>
      <c r="E39" s="140">
        <v>6449673.7074600002</v>
      </c>
      <c r="F39" s="119">
        <f t="shared" si="0"/>
        <v>3718080.3429299998</v>
      </c>
      <c r="G39" s="140">
        <v>3718080.3429299998</v>
      </c>
      <c r="H39" s="138">
        <v>0</v>
      </c>
      <c r="I39" s="138">
        <v>0</v>
      </c>
      <c r="J39" s="138">
        <v>0</v>
      </c>
      <c r="K39" s="138">
        <v>0</v>
      </c>
      <c r="L39" s="138">
        <v>0</v>
      </c>
      <c r="M39" s="119">
        <f t="shared" si="1"/>
        <v>1805908.6298400001</v>
      </c>
      <c r="N39" s="140">
        <v>1805908.6298400001</v>
      </c>
      <c r="O39" s="138">
        <v>0</v>
      </c>
      <c r="P39" s="138">
        <v>0</v>
      </c>
      <c r="Q39" s="138">
        <v>0</v>
      </c>
      <c r="R39" s="138">
        <v>0</v>
      </c>
      <c r="S39" s="138">
        <v>0</v>
      </c>
      <c r="T39" s="138">
        <v>0</v>
      </c>
      <c r="U39" s="119">
        <f t="shared" si="2"/>
        <v>902954.31492000003</v>
      </c>
      <c r="V39" s="140">
        <v>902954.31492000003</v>
      </c>
      <c r="W39" s="138">
        <v>0</v>
      </c>
      <c r="X39" s="138">
        <v>0</v>
      </c>
      <c r="Y39" s="138">
        <v>0</v>
      </c>
      <c r="Z39" s="138">
        <v>0</v>
      </c>
      <c r="AA39" s="138">
        <v>0</v>
      </c>
      <c r="AB39" s="138">
        <v>0</v>
      </c>
      <c r="AC39" s="119">
        <f t="shared" si="3"/>
        <v>25458450.108679999</v>
      </c>
      <c r="AD39" s="140">
        <v>25458450.108679999</v>
      </c>
      <c r="AE39" s="138">
        <v>0</v>
      </c>
      <c r="AF39" s="138">
        <v>0</v>
      </c>
      <c r="AG39" s="138">
        <v>0</v>
      </c>
      <c r="AH39" s="117">
        <f t="shared" si="4"/>
        <v>0</v>
      </c>
      <c r="AI39" s="138">
        <v>0</v>
      </c>
      <c r="AJ39" s="138">
        <v>0</v>
      </c>
      <c r="AK39" s="138">
        <v>0</v>
      </c>
      <c r="AL39" s="138">
        <v>0</v>
      </c>
      <c r="AM39" s="138">
        <v>0</v>
      </c>
      <c r="AN39" s="140">
        <v>52123309.037909999</v>
      </c>
      <c r="AO39" s="138">
        <v>0</v>
      </c>
      <c r="AP39" s="138">
        <v>0</v>
      </c>
      <c r="AQ39" s="138">
        <v>0</v>
      </c>
      <c r="AR39" s="119">
        <f t="shared" si="5"/>
        <v>84008702.434279993</v>
      </c>
      <c r="AS39" s="119">
        <f t="shared" si="6"/>
        <v>212299157.08034</v>
      </c>
      <c r="AT39" s="140">
        <v>146835879.5927</v>
      </c>
      <c r="AU39" s="138">
        <v>0</v>
      </c>
      <c r="AV39" s="138">
        <v>0</v>
      </c>
      <c r="AW39" s="138">
        <v>0</v>
      </c>
      <c r="AX39" s="140">
        <v>65463277.487640001</v>
      </c>
      <c r="AY39" s="138">
        <v>0</v>
      </c>
      <c r="AZ39" s="119">
        <f t="shared" si="7"/>
        <v>1159398156.4670601</v>
      </c>
      <c r="BA39" s="140">
        <v>955070069.40225005</v>
      </c>
      <c r="BB39" s="138">
        <v>0</v>
      </c>
      <c r="BC39" s="138">
        <v>0</v>
      </c>
      <c r="BD39" s="138">
        <v>0</v>
      </c>
      <c r="BE39" s="140">
        <v>204263590.32774001</v>
      </c>
      <c r="BF39" s="138">
        <v>0</v>
      </c>
      <c r="BG39" s="138">
        <v>0</v>
      </c>
      <c r="BH39" s="138">
        <v>0</v>
      </c>
      <c r="BI39" s="140">
        <v>64496.737070000003</v>
      </c>
      <c r="BJ39" s="124">
        <f t="shared" si="8"/>
        <v>1371697313.5474</v>
      </c>
      <c r="BK39" s="119">
        <f t="shared" si="14"/>
        <v>-1287688611.1131201</v>
      </c>
      <c r="BL39" s="119">
        <f t="shared" si="9"/>
        <v>-656759822.32602465</v>
      </c>
      <c r="BM39" s="133">
        <f t="shared" si="10"/>
        <v>4.3417546501673676E-2</v>
      </c>
      <c r="BN39" s="117">
        <v>0</v>
      </c>
      <c r="BO39" s="117">
        <f t="shared" si="11"/>
        <v>0</v>
      </c>
      <c r="BP39" s="120">
        <f t="shared" si="12"/>
        <v>691536748.41155016</v>
      </c>
      <c r="BQ39" s="120">
        <f t="shared" si="13"/>
        <v>23166481071.78693</v>
      </c>
      <c r="BR39" s="103"/>
    </row>
    <row r="40" spans="1:70" x14ac:dyDescent="0.25">
      <c r="A40" s="117">
        <v>35</v>
      </c>
      <c r="B40" s="117">
        <v>2058</v>
      </c>
      <c r="C40" s="138">
        <v>2</v>
      </c>
      <c r="D40" s="117">
        <f t="shared" si="15"/>
        <v>0.50002999999999997</v>
      </c>
      <c r="E40" s="140">
        <v>4843509.7027500002</v>
      </c>
      <c r="F40" s="119">
        <f t="shared" si="0"/>
        <v>3150800.8124699998</v>
      </c>
      <c r="G40" s="140">
        <v>3150800.8124699998</v>
      </c>
      <c r="H40" s="138">
        <v>0</v>
      </c>
      <c r="I40" s="138">
        <v>0</v>
      </c>
      <c r="J40" s="138">
        <v>0</v>
      </c>
      <c r="K40" s="138">
        <v>0</v>
      </c>
      <c r="L40" s="138">
        <v>0</v>
      </c>
      <c r="M40" s="119">
        <f t="shared" si="1"/>
        <v>1356182.72746</v>
      </c>
      <c r="N40" s="140">
        <v>1356182.72746</v>
      </c>
      <c r="O40" s="138">
        <v>0</v>
      </c>
      <c r="P40" s="138">
        <v>0</v>
      </c>
      <c r="Q40" s="138">
        <v>0</v>
      </c>
      <c r="R40" s="138">
        <v>0</v>
      </c>
      <c r="S40" s="138">
        <v>0</v>
      </c>
      <c r="T40" s="138">
        <v>0</v>
      </c>
      <c r="U40" s="119">
        <f t="shared" si="2"/>
        <v>678091.36372999998</v>
      </c>
      <c r="V40" s="140">
        <v>678091.36372999998</v>
      </c>
      <c r="W40" s="138">
        <v>0</v>
      </c>
      <c r="X40" s="138">
        <v>0</v>
      </c>
      <c r="Y40" s="138">
        <v>0</v>
      </c>
      <c r="Z40" s="138">
        <v>0</v>
      </c>
      <c r="AA40" s="138">
        <v>0</v>
      </c>
      <c r="AB40" s="138">
        <v>0</v>
      </c>
      <c r="AC40" s="119">
        <f t="shared" si="3"/>
        <v>23676647.52166</v>
      </c>
      <c r="AD40" s="140">
        <v>23676647.52166</v>
      </c>
      <c r="AE40" s="138">
        <v>0</v>
      </c>
      <c r="AF40" s="138">
        <v>0</v>
      </c>
      <c r="AG40" s="138">
        <v>0</v>
      </c>
      <c r="AH40" s="117">
        <f t="shared" si="4"/>
        <v>0</v>
      </c>
      <c r="AI40" s="138">
        <v>0</v>
      </c>
      <c r="AJ40" s="138">
        <v>0</v>
      </c>
      <c r="AK40" s="138">
        <v>0</v>
      </c>
      <c r="AL40" s="138">
        <v>0</v>
      </c>
      <c r="AM40" s="138">
        <v>0</v>
      </c>
      <c r="AN40" s="140">
        <v>49514614.021080002</v>
      </c>
      <c r="AO40" s="138">
        <v>0</v>
      </c>
      <c r="AP40" s="138">
        <v>0</v>
      </c>
      <c r="AQ40" s="138">
        <v>0</v>
      </c>
      <c r="AR40" s="119">
        <f t="shared" si="5"/>
        <v>78376336.446400002</v>
      </c>
      <c r="AS40" s="119">
        <f t="shared" si="6"/>
        <v>179739338.29784</v>
      </c>
      <c r="AT40" s="140">
        <v>121872852.11548001</v>
      </c>
      <c r="AU40" s="138">
        <v>0</v>
      </c>
      <c r="AV40" s="138">
        <v>0</v>
      </c>
      <c r="AW40" s="138">
        <v>0</v>
      </c>
      <c r="AX40" s="140">
        <v>57866486.182360001</v>
      </c>
      <c r="AY40" s="138">
        <v>0</v>
      </c>
      <c r="AZ40" s="119">
        <f t="shared" si="7"/>
        <v>1108835816.6246901</v>
      </c>
      <c r="BA40" s="140">
        <v>906448438.68894994</v>
      </c>
      <c r="BB40" s="138">
        <v>0</v>
      </c>
      <c r="BC40" s="138">
        <v>0</v>
      </c>
      <c r="BD40" s="138">
        <v>0</v>
      </c>
      <c r="BE40" s="140">
        <v>202338942.83871001</v>
      </c>
      <c r="BF40" s="138">
        <v>0</v>
      </c>
      <c r="BG40" s="138">
        <v>0</v>
      </c>
      <c r="BH40" s="138">
        <v>0</v>
      </c>
      <c r="BI40" s="140">
        <v>48435.097029999997</v>
      </c>
      <c r="BJ40" s="124">
        <f t="shared" si="8"/>
        <v>1288575154.9225299</v>
      </c>
      <c r="BK40" s="119">
        <f t="shared" si="14"/>
        <v>-1210198818.47613</v>
      </c>
      <c r="BL40" s="119">
        <f t="shared" si="9"/>
        <v>-605135715.20261931</v>
      </c>
      <c r="BM40" s="133">
        <f t="shared" si="10"/>
        <v>5.393907948052646E-2</v>
      </c>
      <c r="BN40" s="117">
        <v>0</v>
      </c>
      <c r="BO40" s="117">
        <f t="shared" si="11"/>
        <v>0</v>
      </c>
      <c r="BP40" s="120">
        <f t="shared" si="12"/>
        <v>637186547.46167159</v>
      </c>
      <c r="BQ40" s="120">
        <f t="shared" si="13"/>
        <v>21982935887.42767</v>
      </c>
      <c r="BR40" s="103"/>
    </row>
    <row r="41" spans="1:70" x14ac:dyDescent="0.25">
      <c r="A41" s="117">
        <v>36</v>
      </c>
      <c r="B41" s="117">
        <v>2059</v>
      </c>
      <c r="C41" s="138">
        <v>2</v>
      </c>
      <c r="D41" s="117">
        <f t="shared" si="15"/>
        <v>0.49023</v>
      </c>
      <c r="E41" s="140">
        <v>608230.12087999994</v>
      </c>
      <c r="F41" s="119">
        <f t="shared" si="0"/>
        <v>2654975.83231</v>
      </c>
      <c r="G41" s="140">
        <v>2654975.83231</v>
      </c>
      <c r="H41" s="138">
        <v>0</v>
      </c>
      <c r="I41" s="138">
        <v>0</v>
      </c>
      <c r="J41" s="138">
        <v>0</v>
      </c>
      <c r="K41" s="138">
        <v>0</v>
      </c>
      <c r="L41" s="138">
        <v>0</v>
      </c>
      <c r="M41" s="119">
        <f t="shared" si="1"/>
        <v>170304.43866000001</v>
      </c>
      <c r="N41" s="140">
        <v>170304.43866000001</v>
      </c>
      <c r="O41" s="138">
        <v>0</v>
      </c>
      <c r="P41" s="138">
        <v>0</v>
      </c>
      <c r="Q41" s="138">
        <v>0</v>
      </c>
      <c r="R41" s="138">
        <v>0</v>
      </c>
      <c r="S41" s="138">
        <v>0</v>
      </c>
      <c r="T41" s="138">
        <v>0</v>
      </c>
      <c r="U41" s="119">
        <f t="shared" si="2"/>
        <v>85152.219330000007</v>
      </c>
      <c r="V41" s="140">
        <v>85152.219330000007</v>
      </c>
      <c r="W41" s="138">
        <v>0</v>
      </c>
      <c r="X41" s="138">
        <v>0</v>
      </c>
      <c r="Y41" s="138">
        <v>0</v>
      </c>
      <c r="Z41" s="138">
        <v>0</v>
      </c>
      <c r="AA41" s="138">
        <v>0</v>
      </c>
      <c r="AB41" s="138">
        <v>0</v>
      </c>
      <c r="AC41" s="119">
        <f t="shared" si="3"/>
        <v>21947941.989500001</v>
      </c>
      <c r="AD41" s="140">
        <v>21947941.989500001</v>
      </c>
      <c r="AE41" s="138">
        <v>0</v>
      </c>
      <c r="AF41" s="138">
        <v>0</v>
      </c>
      <c r="AG41" s="138">
        <v>0</v>
      </c>
      <c r="AH41" s="117">
        <f t="shared" si="4"/>
        <v>0</v>
      </c>
      <c r="AI41" s="138">
        <v>0</v>
      </c>
      <c r="AJ41" s="138">
        <v>0</v>
      </c>
      <c r="AK41" s="138">
        <v>0</v>
      </c>
      <c r="AL41" s="138">
        <v>0</v>
      </c>
      <c r="AM41" s="138">
        <v>0</v>
      </c>
      <c r="AN41" s="140">
        <v>46854000.841849998</v>
      </c>
      <c r="AO41" s="138">
        <v>0</v>
      </c>
      <c r="AP41" s="138">
        <v>0</v>
      </c>
      <c r="AQ41" s="138">
        <v>0</v>
      </c>
      <c r="AR41" s="119">
        <f t="shared" si="5"/>
        <v>71712375.321649998</v>
      </c>
      <c r="AS41" s="119">
        <f t="shared" si="6"/>
        <v>150951916.88141999</v>
      </c>
      <c r="AT41" s="140">
        <v>100004955.3293</v>
      </c>
      <c r="AU41" s="138">
        <v>0</v>
      </c>
      <c r="AV41" s="138">
        <v>0</v>
      </c>
      <c r="AW41" s="138">
        <v>0</v>
      </c>
      <c r="AX41" s="140">
        <v>50946961.55212</v>
      </c>
      <c r="AY41" s="138">
        <v>0</v>
      </c>
      <c r="AZ41" s="119">
        <f t="shared" si="7"/>
        <v>1058950443.74365</v>
      </c>
      <c r="BA41" s="140">
        <v>859421110.34454</v>
      </c>
      <c r="BB41" s="138">
        <v>0</v>
      </c>
      <c r="BC41" s="138">
        <v>0</v>
      </c>
      <c r="BD41" s="138">
        <v>0</v>
      </c>
      <c r="BE41" s="140">
        <v>199523251.0979</v>
      </c>
      <c r="BF41" s="138">
        <v>0</v>
      </c>
      <c r="BG41" s="138">
        <v>0</v>
      </c>
      <c r="BH41" s="138">
        <v>0</v>
      </c>
      <c r="BI41" s="140">
        <v>6082.3012099999996</v>
      </c>
      <c r="BJ41" s="124">
        <f t="shared" si="8"/>
        <v>1209902360.6250701</v>
      </c>
      <c r="BK41" s="119">
        <f t="shared" si="14"/>
        <v>-1138189985.3034201</v>
      </c>
      <c r="BL41" s="119">
        <f t="shared" si="9"/>
        <v>-557974876.49529564</v>
      </c>
      <c r="BM41" s="133">
        <f t="shared" si="10"/>
        <v>0.39301120228363046</v>
      </c>
      <c r="BN41" s="117">
        <v>0</v>
      </c>
      <c r="BO41" s="117">
        <f t="shared" si="11"/>
        <v>0</v>
      </c>
      <c r="BP41" s="120">
        <f t="shared" si="12"/>
        <v>586843073.11912537</v>
      </c>
      <c r="BQ41" s="120">
        <f t="shared" si="13"/>
        <v>20832929095.728951</v>
      </c>
      <c r="BR41" s="103"/>
    </row>
    <row r="42" spans="1:70" x14ac:dyDescent="0.25">
      <c r="A42" s="117">
        <v>37</v>
      </c>
      <c r="B42" s="117">
        <v>2060</v>
      </c>
      <c r="C42" s="138">
        <v>2</v>
      </c>
      <c r="D42" s="117">
        <f t="shared" si="15"/>
        <v>0.48061999999999999</v>
      </c>
      <c r="E42" s="140">
        <v>368452.13965000003</v>
      </c>
      <c r="F42" s="119">
        <f t="shared" si="0"/>
        <v>2225841.5515100001</v>
      </c>
      <c r="G42" s="140">
        <v>2225841.5515100001</v>
      </c>
      <c r="H42" s="138">
        <v>0</v>
      </c>
      <c r="I42" s="138">
        <v>0</v>
      </c>
      <c r="J42" s="138">
        <v>0</v>
      </c>
      <c r="K42" s="138">
        <v>0</v>
      </c>
      <c r="L42" s="138">
        <v>0</v>
      </c>
      <c r="M42" s="119">
        <f t="shared" si="1"/>
        <v>103166.59694</v>
      </c>
      <c r="N42" s="140">
        <v>103166.59694</v>
      </c>
      <c r="O42" s="138">
        <v>0</v>
      </c>
      <c r="P42" s="138">
        <v>0</v>
      </c>
      <c r="Q42" s="138">
        <v>0</v>
      </c>
      <c r="R42" s="138">
        <v>0</v>
      </c>
      <c r="S42" s="138">
        <v>0</v>
      </c>
      <c r="T42" s="138">
        <v>0</v>
      </c>
      <c r="U42" s="119">
        <f t="shared" si="2"/>
        <v>51583.298470000002</v>
      </c>
      <c r="V42" s="140">
        <v>51583.298470000002</v>
      </c>
      <c r="W42" s="138">
        <v>0</v>
      </c>
      <c r="X42" s="138">
        <v>0</v>
      </c>
      <c r="Y42" s="138">
        <v>0</v>
      </c>
      <c r="Z42" s="138">
        <v>0</v>
      </c>
      <c r="AA42" s="138">
        <v>0</v>
      </c>
      <c r="AB42" s="138">
        <v>0</v>
      </c>
      <c r="AC42" s="119">
        <f t="shared" si="3"/>
        <v>20224741.0447</v>
      </c>
      <c r="AD42" s="140">
        <v>20224741.0447</v>
      </c>
      <c r="AE42" s="138">
        <v>0</v>
      </c>
      <c r="AF42" s="138">
        <v>0</v>
      </c>
      <c r="AG42" s="138">
        <v>0</v>
      </c>
      <c r="AH42" s="117">
        <f t="shared" si="4"/>
        <v>0</v>
      </c>
      <c r="AI42" s="138">
        <v>0</v>
      </c>
      <c r="AJ42" s="138">
        <v>0</v>
      </c>
      <c r="AK42" s="138">
        <v>0</v>
      </c>
      <c r="AL42" s="138">
        <v>0</v>
      </c>
      <c r="AM42" s="138">
        <v>0</v>
      </c>
      <c r="AN42" s="140">
        <v>44159756.914800003</v>
      </c>
      <c r="AO42" s="138">
        <v>0</v>
      </c>
      <c r="AP42" s="138">
        <v>0</v>
      </c>
      <c r="AQ42" s="138">
        <v>0</v>
      </c>
      <c r="AR42" s="119">
        <f t="shared" si="5"/>
        <v>66765089.40642</v>
      </c>
      <c r="AS42" s="119">
        <f t="shared" si="6"/>
        <v>125771061.63101999</v>
      </c>
      <c r="AT42" s="140">
        <v>81077150.935839996</v>
      </c>
      <c r="AU42" s="138">
        <v>0</v>
      </c>
      <c r="AV42" s="138">
        <v>0</v>
      </c>
      <c r="AW42" s="138">
        <v>0</v>
      </c>
      <c r="AX42" s="140">
        <v>44693910.695179999</v>
      </c>
      <c r="AY42" s="138">
        <v>0</v>
      </c>
      <c r="AZ42" s="119">
        <f t="shared" si="7"/>
        <v>1005860059.4548399</v>
      </c>
      <c r="BA42" s="140">
        <v>809981630.89207995</v>
      </c>
      <c r="BB42" s="138">
        <v>0</v>
      </c>
      <c r="BC42" s="138">
        <v>0</v>
      </c>
      <c r="BD42" s="138">
        <v>0</v>
      </c>
      <c r="BE42" s="140">
        <v>195874744.04135999</v>
      </c>
      <c r="BF42" s="138">
        <v>0</v>
      </c>
      <c r="BG42" s="138">
        <v>0</v>
      </c>
      <c r="BH42" s="138">
        <v>0</v>
      </c>
      <c r="BI42" s="140">
        <v>3684.5214000000001</v>
      </c>
      <c r="BJ42" s="124">
        <f t="shared" si="8"/>
        <v>1131631121.08586</v>
      </c>
      <c r="BK42" s="119">
        <f t="shared" si="14"/>
        <v>-1064866031.67944</v>
      </c>
      <c r="BL42" s="119">
        <f t="shared" si="9"/>
        <v>-511795912.14577246</v>
      </c>
      <c r="BM42" s="133">
        <v>0</v>
      </c>
      <c r="BN42" s="117">
        <v>0</v>
      </c>
      <c r="BO42" s="117">
        <f t="shared" si="11"/>
        <v>0</v>
      </c>
      <c r="BP42" s="120">
        <f t="shared" si="12"/>
        <v>538388744.00905764</v>
      </c>
      <c r="BQ42" s="120">
        <f t="shared" si="13"/>
        <v>19651189156.330605</v>
      </c>
    </row>
    <row r="43" spans="1:70" x14ac:dyDescent="0.25">
      <c r="A43" s="117">
        <v>38</v>
      </c>
      <c r="B43" s="117">
        <v>2061</v>
      </c>
      <c r="C43" s="138">
        <v>2</v>
      </c>
      <c r="D43" s="117">
        <f t="shared" si="15"/>
        <v>0.47120000000000001</v>
      </c>
      <c r="E43" s="140">
        <v>208698.41892</v>
      </c>
      <c r="F43" s="119">
        <f t="shared" si="0"/>
        <v>1857654.77358</v>
      </c>
      <c r="G43" s="140">
        <v>1857654.77358</v>
      </c>
      <c r="H43" s="138">
        <v>0</v>
      </c>
      <c r="I43" s="138">
        <v>0</v>
      </c>
      <c r="J43" s="138">
        <v>0</v>
      </c>
      <c r="K43" s="138">
        <v>0</v>
      </c>
      <c r="L43" s="138">
        <v>0</v>
      </c>
      <c r="M43" s="119">
        <f t="shared" si="1"/>
        <v>58435.556649999999</v>
      </c>
      <c r="N43" s="140">
        <v>58435.556649999999</v>
      </c>
      <c r="O43" s="138">
        <v>0</v>
      </c>
      <c r="P43" s="138">
        <v>0</v>
      </c>
      <c r="Q43" s="138">
        <v>0</v>
      </c>
      <c r="R43" s="138">
        <v>0</v>
      </c>
      <c r="S43" s="138">
        <v>0</v>
      </c>
      <c r="T43" s="138">
        <v>0</v>
      </c>
      <c r="U43" s="119">
        <f t="shared" si="2"/>
        <v>29217.778320000001</v>
      </c>
      <c r="V43" s="140">
        <v>29217.778320000001</v>
      </c>
      <c r="W43" s="138">
        <v>0</v>
      </c>
      <c r="X43" s="138">
        <v>0</v>
      </c>
      <c r="Y43" s="138">
        <v>0</v>
      </c>
      <c r="Z43" s="138">
        <v>0</v>
      </c>
      <c r="AA43" s="138">
        <v>0</v>
      </c>
      <c r="AB43" s="138">
        <v>0</v>
      </c>
      <c r="AC43" s="119">
        <f t="shared" si="3"/>
        <v>18549414.32968</v>
      </c>
      <c r="AD43" s="140">
        <v>18549414.32968</v>
      </c>
      <c r="AE43" s="138">
        <v>0</v>
      </c>
      <c r="AF43" s="138">
        <v>0</v>
      </c>
      <c r="AG43" s="138">
        <v>0</v>
      </c>
      <c r="AH43" s="117">
        <f t="shared" si="4"/>
        <v>0</v>
      </c>
      <c r="AI43" s="138">
        <v>0</v>
      </c>
      <c r="AJ43" s="138">
        <v>0</v>
      </c>
      <c r="AK43" s="138">
        <v>0</v>
      </c>
      <c r="AL43" s="138">
        <v>0</v>
      </c>
      <c r="AM43" s="138">
        <v>0</v>
      </c>
      <c r="AN43" s="140">
        <v>41448586.380039997</v>
      </c>
      <c r="AO43" s="138">
        <v>0</v>
      </c>
      <c r="AP43" s="138">
        <v>0</v>
      </c>
      <c r="AQ43" s="138">
        <v>0</v>
      </c>
      <c r="AR43" s="119">
        <f t="shared" si="5"/>
        <v>61943308.818269998</v>
      </c>
      <c r="AS43" s="119">
        <f t="shared" si="6"/>
        <v>103980736.67061</v>
      </c>
      <c r="AT43" s="140">
        <v>64890135.4617</v>
      </c>
      <c r="AU43" s="138">
        <v>0</v>
      </c>
      <c r="AV43" s="138">
        <v>0</v>
      </c>
      <c r="AW43" s="138">
        <v>0</v>
      </c>
      <c r="AX43" s="140">
        <v>39090601.208910003</v>
      </c>
      <c r="AY43" s="138">
        <v>0</v>
      </c>
      <c r="AZ43" s="119">
        <f t="shared" si="7"/>
        <v>952363987.96213996</v>
      </c>
      <c r="BA43" s="140">
        <v>760898623.50984001</v>
      </c>
      <c r="BB43" s="138">
        <v>0</v>
      </c>
      <c r="BC43" s="138">
        <v>0</v>
      </c>
      <c r="BD43" s="138">
        <v>0</v>
      </c>
      <c r="BE43" s="140">
        <v>191463277.46811</v>
      </c>
      <c r="BF43" s="138">
        <v>0</v>
      </c>
      <c r="BG43" s="138">
        <v>0</v>
      </c>
      <c r="BH43" s="138">
        <v>0</v>
      </c>
      <c r="BI43" s="140">
        <v>2086.9841900000001</v>
      </c>
      <c r="BJ43" s="124">
        <f t="shared" si="8"/>
        <v>1056344724.63275</v>
      </c>
      <c r="BK43" s="119">
        <f t="shared" si="14"/>
        <v>-994401415.81447995</v>
      </c>
      <c r="BL43" s="119">
        <f t="shared" si="9"/>
        <v>-468561947.13178295</v>
      </c>
      <c r="BM43" s="133">
        <v>0</v>
      </c>
      <c r="BN43" s="117">
        <v>0</v>
      </c>
      <c r="BO43" s="117">
        <f t="shared" si="11"/>
        <v>0</v>
      </c>
      <c r="BP43" s="120">
        <f t="shared" si="12"/>
        <v>492977591.34164536</v>
      </c>
      <c r="BQ43" s="120">
        <f t="shared" si="13"/>
        <v>18486659675.311703</v>
      </c>
    </row>
    <row r="44" spans="1:70" x14ac:dyDescent="0.25">
      <c r="A44" s="117">
        <v>39</v>
      </c>
      <c r="B44" s="117">
        <v>2062</v>
      </c>
      <c r="C44" s="138">
        <v>2</v>
      </c>
      <c r="D44" s="117">
        <f t="shared" si="15"/>
        <v>0.46195999999999998</v>
      </c>
      <c r="E44" s="140">
        <v>83299.620250000007</v>
      </c>
      <c r="F44" s="119">
        <f t="shared" si="0"/>
        <v>1544683.83402</v>
      </c>
      <c r="G44" s="140">
        <v>1544683.83402</v>
      </c>
      <c r="H44" s="138">
        <v>0</v>
      </c>
      <c r="I44" s="138">
        <v>0</v>
      </c>
      <c r="J44" s="138">
        <v>0</v>
      </c>
      <c r="K44" s="138">
        <v>0</v>
      </c>
      <c r="L44" s="138">
        <v>0</v>
      </c>
      <c r="M44" s="119">
        <f t="shared" si="1"/>
        <v>23323.894079999998</v>
      </c>
      <c r="N44" s="140">
        <v>23323.894079999998</v>
      </c>
      <c r="O44" s="138">
        <v>0</v>
      </c>
      <c r="P44" s="138">
        <v>0</v>
      </c>
      <c r="Q44" s="138">
        <v>0</v>
      </c>
      <c r="R44" s="138">
        <v>0</v>
      </c>
      <c r="S44" s="138">
        <v>0</v>
      </c>
      <c r="T44" s="138">
        <v>0</v>
      </c>
      <c r="U44" s="119">
        <f t="shared" si="2"/>
        <v>11661.947039999999</v>
      </c>
      <c r="V44" s="140">
        <v>11661.947039999999</v>
      </c>
      <c r="W44" s="138">
        <v>0</v>
      </c>
      <c r="X44" s="138">
        <v>0</v>
      </c>
      <c r="Y44" s="138">
        <v>0</v>
      </c>
      <c r="Z44" s="138">
        <v>0</v>
      </c>
      <c r="AA44" s="138">
        <v>0</v>
      </c>
      <c r="AB44" s="138">
        <v>0</v>
      </c>
      <c r="AC44" s="119">
        <f t="shared" si="3"/>
        <v>16931631.584089998</v>
      </c>
      <c r="AD44" s="140">
        <v>16931631.584089998</v>
      </c>
      <c r="AE44" s="138">
        <v>0</v>
      </c>
      <c r="AF44" s="138">
        <v>0</v>
      </c>
      <c r="AG44" s="138">
        <v>0</v>
      </c>
      <c r="AH44" s="117">
        <f t="shared" si="4"/>
        <v>0</v>
      </c>
      <c r="AI44" s="138">
        <v>0</v>
      </c>
      <c r="AJ44" s="138">
        <v>0</v>
      </c>
      <c r="AK44" s="138">
        <v>0</v>
      </c>
      <c r="AL44" s="138">
        <v>0</v>
      </c>
      <c r="AM44" s="138">
        <v>0</v>
      </c>
      <c r="AN44" s="140">
        <v>38738227.315339997</v>
      </c>
      <c r="AO44" s="138">
        <v>0</v>
      </c>
      <c r="AP44" s="138">
        <v>0</v>
      </c>
      <c r="AQ44" s="138">
        <v>0</v>
      </c>
      <c r="AR44" s="119">
        <f t="shared" si="5"/>
        <v>57249528.57457</v>
      </c>
      <c r="AS44" s="119">
        <f t="shared" si="6"/>
        <v>85337451.004329994</v>
      </c>
      <c r="AT44" s="140">
        <v>51232287.107040003</v>
      </c>
      <c r="AU44" s="138">
        <v>0</v>
      </c>
      <c r="AV44" s="138">
        <v>0</v>
      </c>
      <c r="AW44" s="138">
        <v>0</v>
      </c>
      <c r="AX44" s="140">
        <v>34105163.897289999</v>
      </c>
      <c r="AY44" s="138">
        <v>0</v>
      </c>
      <c r="AZ44" s="119">
        <f t="shared" si="7"/>
        <v>898749536.83464003</v>
      </c>
      <c r="BA44" s="140">
        <v>712389932.58841002</v>
      </c>
      <c r="BB44" s="138">
        <v>0</v>
      </c>
      <c r="BC44" s="138">
        <v>0</v>
      </c>
      <c r="BD44" s="138">
        <v>0</v>
      </c>
      <c r="BE44" s="140">
        <v>186358771.25003001</v>
      </c>
      <c r="BF44" s="138">
        <v>0</v>
      </c>
      <c r="BG44" s="138">
        <v>0</v>
      </c>
      <c r="BH44" s="138">
        <v>0</v>
      </c>
      <c r="BI44" s="138">
        <v>832.99620000000004</v>
      </c>
      <c r="BJ44" s="124">
        <f t="shared" si="8"/>
        <v>984086987.83896995</v>
      </c>
      <c r="BK44" s="119">
        <f t="shared" si="14"/>
        <v>-926837459.26440001</v>
      </c>
      <c r="BL44" s="119">
        <f t="shared" si="9"/>
        <v>-428161832.68178219</v>
      </c>
      <c r="BM44" s="133">
        <v>0</v>
      </c>
      <c r="BN44" s="117">
        <v>0</v>
      </c>
      <c r="BO44" s="117">
        <f t="shared" si="11"/>
        <v>0</v>
      </c>
      <c r="BP44" s="120">
        <f t="shared" si="12"/>
        <v>450500673.22874326</v>
      </c>
      <c r="BQ44" s="120">
        <f t="shared" si="13"/>
        <v>17344275919.306614</v>
      </c>
    </row>
    <row r="45" spans="1:70" x14ac:dyDescent="0.25">
      <c r="A45" s="117">
        <v>40</v>
      </c>
      <c r="B45" s="117">
        <v>2063</v>
      </c>
      <c r="C45" s="138">
        <v>2</v>
      </c>
      <c r="D45" s="117">
        <f t="shared" si="15"/>
        <v>0.45290000000000002</v>
      </c>
      <c r="E45" s="140">
        <v>42477.312839999999</v>
      </c>
      <c r="F45" s="119">
        <f t="shared" si="0"/>
        <v>1281017.21863</v>
      </c>
      <c r="G45" s="140">
        <v>1281017.21863</v>
      </c>
      <c r="H45" s="138">
        <v>0</v>
      </c>
      <c r="I45" s="138">
        <v>0</v>
      </c>
      <c r="J45" s="138">
        <v>0</v>
      </c>
      <c r="K45" s="138">
        <v>0</v>
      </c>
      <c r="L45" s="138">
        <v>0</v>
      </c>
      <c r="M45" s="119">
        <f t="shared" si="1"/>
        <v>11893.647730000001</v>
      </c>
      <c r="N45" s="140">
        <v>11893.647730000001</v>
      </c>
      <c r="O45" s="138">
        <v>0</v>
      </c>
      <c r="P45" s="138">
        <v>0</v>
      </c>
      <c r="Q45" s="138">
        <v>0</v>
      </c>
      <c r="R45" s="138">
        <v>0</v>
      </c>
      <c r="S45" s="138">
        <v>0</v>
      </c>
      <c r="T45" s="138">
        <v>0</v>
      </c>
      <c r="U45" s="119">
        <f t="shared" si="2"/>
        <v>5946.8238700000002</v>
      </c>
      <c r="V45" s="140">
        <v>5946.8238700000002</v>
      </c>
      <c r="W45" s="138">
        <v>0</v>
      </c>
      <c r="X45" s="138">
        <v>0</v>
      </c>
      <c r="Y45" s="138">
        <v>0</v>
      </c>
      <c r="Z45" s="138">
        <v>0</v>
      </c>
      <c r="AA45" s="138">
        <v>0</v>
      </c>
      <c r="AB45" s="138">
        <v>0</v>
      </c>
      <c r="AC45" s="119">
        <f t="shared" si="3"/>
        <v>15378479.131789999</v>
      </c>
      <c r="AD45" s="140">
        <v>15378479.131789999</v>
      </c>
      <c r="AE45" s="138">
        <v>0</v>
      </c>
      <c r="AF45" s="138">
        <v>0</v>
      </c>
      <c r="AG45" s="138">
        <v>0</v>
      </c>
      <c r="AH45" s="117">
        <f t="shared" si="4"/>
        <v>0</v>
      </c>
      <c r="AI45" s="138">
        <v>0</v>
      </c>
      <c r="AJ45" s="138">
        <v>0</v>
      </c>
      <c r="AK45" s="138">
        <v>0</v>
      </c>
      <c r="AL45" s="138">
        <v>0</v>
      </c>
      <c r="AM45" s="138">
        <v>0</v>
      </c>
      <c r="AN45" s="140">
        <v>36045151.33862</v>
      </c>
      <c r="AO45" s="138">
        <v>0</v>
      </c>
      <c r="AP45" s="138">
        <v>0</v>
      </c>
      <c r="AQ45" s="138">
        <v>0</v>
      </c>
      <c r="AR45" s="119">
        <f t="shared" si="5"/>
        <v>52722488.160640001</v>
      </c>
      <c r="AS45" s="119">
        <f t="shared" si="6"/>
        <v>69567449.005119994</v>
      </c>
      <c r="AT45" s="140">
        <v>39867850.72467</v>
      </c>
      <c r="AU45" s="138">
        <v>0</v>
      </c>
      <c r="AV45" s="138">
        <v>0</v>
      </c>
      <c r="AW45" s="138">
        <v>0</v>
      </c>
      <c r="AX45" s="140">
        <v>29699598.280450001</v>
      </c>
      <c r="AY45" s="138">
        <v>0</v>
      </c>
      <c r="AZ45" s="119">
        <f t="shared" si="7"/>
        <v>845224398.50878</v>
      </c>
      <c r="BA45" s="140">
        <v>664593558.5589</v>
      </c>
      <c r="BB45" s="138">
        <v>0</v>
      </c>
      <c r="BC45" s="138">
        <v>0</v>
      </c>
      <c r="BD45" s="138">
        <v>0</v>
      </c>
      <c r="BE45" s="140">
        <v>180630415.17675</v>
      </c>
      <c r="BF45" s="138">
        <v>0</v>
      </c>
      <c r="BG45" s="138">
        <v>0</v>
      </c>
      <c r="BH45" s="138">
        <v>0</v>
      </c>
      <c r="BI45" s="138">
        <v>424.77312999999998</v>
      </c>
      <c r="BJ45" s="124">
        <f t="shared" si="8"/>
        <v>914791847.51390004</v>
      </c>
      <c r="BK45" s="119">
        <f t="shared" si="14"/>
        <v>-862069359.35326004</v>
      </c>
      <c r="BL45" s="119">
        <f t="shared" si="9"/>
        <v>-390431212.8510915</v>
      </c>
      <c r="BM45" s="133">
        <v>0</v>
      </c>
      <c r="BN45" s="117">
        <v>0</v>
      </c>
      <c r="BO45" s="117">
        <f t="shared" si="11"/>
        <v>0</v>
      </c>
      <c r="BP45" s="120">
        <f t="shared" si="12"/>
        <v>410802951.83775753</v>
      </c>
      <c r="BQ45" s="120">
        <f t="shared" si="13"/>
        <v>16226716597.591423</v>
      </c>
    </row>
    <row r="46" spans="1:70" x14ac:dyDescent="0.25">
      <c r="A46" s="117">
        <v>41</v>
      </c>
      <c r="B46" s="117">
        <v>2064</v>
      </c>
      <c r="C46" s="138">
        <v>2</v>
      </c>
      <c r="D46" s="117">
        <f t="shared" si="15"/>
        <v>0.44402000000000003</v>
      </c>
      <c r="E46" s="138">
        <v>0</v>
      </c>
      <c r="F46" s="119">
        <f t="shared" si="0"/>
        <v>1060736.7362800001</v>
      </c>
      <c r="G46" s="140">
        <v>1060736.7362800001</v>
      </c>
      <c r="H46" s="138">
        <v>0</v>
      </c>
      <c r="I46" s="138">
        <v>0</v>
      </c>
      <c r="J46" s="138">
        <v>0</v>
      </c>
      <c r="K46" s="138">
        <v>0</v>
      </c>
      <c r="L46" s="138">
        <v>0</v>
      </c>
      <c r="M46" s="119">
        <f t="shared" si="1"/>
        <v>0</v>
      </c>
      <c r="N46" s="138">
        <v>0</v>
      </c>
      <c r="O46" s="138">
        <v>0</v>
      </c>
      <c r="P46" s="138">
        <v>0</v>
      </c>
      <c r="Q46" s="138">
        <v>0</v>
      </c>
      <c r="R46" s="138">
        <v>0</v>
      </c>
      <c r="S46" s="138">
        <v>0</v>
      </c>
      <c r="T46" s="138">
        <v>0</v>
      </c>
      <c r="U46" s="119">
        <f t="shared" si="2"/>
        <v>0</v>
      </c>
      <c r="V46" s="138">
        <v>0</v>
      </c>
      <c r="W46" s="138">
        <v>0</v>
      </c>
      <c r="X46" s="138">
        <v>0</v>
      </c>
      <c r="Y46" s="138">
        <v>0</v>
      </c>
      <c r="Z46" s="138">
        <v>0</v>
      </c>
      <c r="AA46" s="138">
        <v>0</v>
      </c>
      <c r="AB46" s="138">
        <v>0</v>
      </c>
      <c r="AC46" s="119">
        <f t="shared" si="3"/>
        <v>13897771.553789999</v>
      </c>
      <c r="AD46" s="140">
        <v>13897771.553789999</v>
      </c>
      <c r="AE46" s="138">
        <v>0</v>
      </c>
      <c r="AF46" s="138">
        <v>0</v>
      </c>
      <c r="AG46" s="138">
        <v>0</v>
      </c>
      <c r="AH46" s="117">
        <f t="shared" si="4"/>
        <v>0</v>
      </c>
      <c r="AI46" s="138">
        <v>0</v>
      </c>
      <c r="AJ46" s="138">
        <v>0</v>
      </c>
      <c r="AK46" s="138">
        <v>0</v>
      </c>
      <c r="AL46" s="138">
        <v>0</v>
      </c>
      <c r="AM46" s="138">
        <v>0</v>
      </c>
      <c r="AN46" s="140">
        <v>33384637.530870002</v>
      </c>
      <c r="AO46" s="138">
        <v>0</v>
      </c>
      <c r="AP46" s="138">
        <v>0</v>
      </c>
      <c r="AQ46" s="138">
        <v>0</v>
      </c>
      <c r="AR46" s="119">
        <f t="shared" si="5"/>
        <v>48343145.820940003</v>
      </c>
      <c r="AS46" s="119">
        <f t="shared" si="6"/>
        <v>56381412.17018</v>
      </c>
      <c r="AT46" s="140">
        <v>30553478.997400001</v>
      </c>
      <c r="AU46" s="138">
        <v>0</v>
      </c>
      <c r="AV46" s="138">
        <v>0</v>
      </c>
      <c r="AW46" s="138">
        <v>0</v>
      </c>
      <c r="AX46" s="140">
        <v>25827933.17278</v>
      </c>
      <c r="AY46" s="138">
        <v>0</v>
      </c>
      <c r="AZ46" s="119">
        <f t="shared" si="7"/>
        <v>792088781.62673998</v>
      </c>
      <c r="BA46" s="140">
        <v>617746441.01995003</v>
      </c>
      <c r="BB46" s="138">
        <v>0</v>
      </c>
      <c r="BC46" s="138">
        <v>0</v>
      </c>
      <c r="BD46" s="138">
        <v>0</v>
      </c>
      <c r="BE46" s="140">
        <v>174342340.60679001</v>
      </c>
      <c r="BF46" s="138">
        <v>0</v>
      </c>
      <c r="BG46" s="138">
        <v>0</v>
      </c>
      <c r="BH46" s="138">
        <v>0</v>
      </c>
      <c r="BI46" s="138">
        <v>0</v>
      </c>
      <c r="BJ46" s="124">
        <f t="shared" si="8"/>
        <v>848470193.79691994</v>
      </c>
      <c r="BK46" s="119">
        <f t="shared" si="14"/>
        <v>-800127047.97598004</v>
      </c>
      <c r="BL46" s="119">
        <f t="shared" si="9"/>
        <v>-355272411.84229469</v>
      </c>
      <c r="BM46" s="133">
        <v>0</v>
      </c>
      <c r="BN46" s="117">
        <v>0</v>
      </c>
      <c r="BO46" s="117">
        <f t="shared" si="11"/>
        <v>0</v>
      </c>
      <c r="BP46" s="120">
        <f t="shared" si="12"/>
        <v>373770254.69543844</v>
      </c>
      <c r="BQ46" s="120">
        <f t="shared" si="13"/>
        <v>15137695315.165257</v>
      </c>
    </row>
    <row r="47" spans="1:70" x14ac:dyDescent="0.25">
      <c r="A47" s="117">
        <v>42</v>
      </c>
      <c r="B47" s="117">
        <v>2065</v>
      </c>
      <c r="C47" s="138">
        <v>2</v>
      </c>
      <c r="D47" s="117">
        <f t="shared" si="15"/>
        <v>0.43530999999999997</v>
      </c>
      <c r="E47" s="138">
        <v>0</v>
      </c>
      <c r="F47" s="119">
        <f t="shared" si="0"/>
        <v>878185.33071000001</v>
      </c>
      <c r="G47" s="140">
        <v>878185.33071000001</v>
      </c>
      <c r="H47" s="138">
        <v>0</v>
      </c>
      <c r="I47" s="138">
        <v>0</v>
      </c>
      <c r="J47" s="138">
        <v>0</v>
      </c>
      <c r="K47" s="138">
        <v>0</v>
      </c>
      <c r="L47" s="138">
        <v>0</v>
      </c>
      <c r="M47" s="119">
        <f t="shared" si="1"/>
        <v>0</v>
      </c>
      <c r="N47" s="138">
        <v>0</v>
      </c>
      <c r="O47" s="138">
        <v>0</v>
      </c>
      <c r="P47" s="138">
        <v>0</v>
      </c>
      <c r="Q47" s="138">
        <v>0</v>
      </c>
      <c r="R47" s="138">
        <v>0</v>
      </c>
      <c r="S47" s="138">
        <v>0</v>
      </c>
      <c r="T47" s="138">
        <v>0</v>
      </c>
      <c r="U47" s="119">
        <f t="shared" si="2"/>
        <v>0</v>
      </c>
      <c r="V47" s="138">
        <v>0</v>
      </c>
      <c r="W47" s="138">
        <v>0</v>
      </c>
      <c r="X47" s="138">
        <v>0</v>
      </c>
      <c r="Y47" s="138">
        <v>0</v>
      </c>
      <c r="Z47" s="138">
        <v>0</v>
      </c>
      <c r="AA47" s="138">
        <v>0</v>
      </c>
      <c r="AB47" s="138">
        <v>0</v>
      </c>
      <c r="AC47" s="119">
        <f t="shared" si="3"/>
        <v>12493998.19781</v>
      </c>
      <c r="AD47" s="140">
        <v>12493998.19781</v>
      </c>
      <c r="AE47" s="138">
        <v>0</v>
      </c>
      <c r="AF47" s="138">
        <v>0</v>
      </c>
      <c r="AG47" s="138">
        <v>0</v>
      </c>
      <c r="AH47" s="117">
        <f t="shared" si="4"/>
        <v>0</v>
      </c>
      <c r="AI47" s="138">
        <v>0</v>
      </c>
      <c r="AJ47" s="138">
        <v>0</v>
      </c>
      <c r="AK47" s="138">
        <v>0</v>
      </c>
      <c r="AL47" s="138">
        <v>0</v>
      </c>
      <c r="AM47" s="138">
        <v>0</v>
      </c>
      <c r="AN47" s="140">
        <v>30772463.168570001</v>
      </c>
      <c r="AO47" s="138">
        <v>0</v>
      </c>
      <c r="AP47" s="138">
        <v>0</v>
      </c>
      <c r="AQ47" s="138">
        <v>0</v>
      </c>
      <c r="AR47" s="119">
        <f t="shared" si="5"/>
        <v>44144646.69709</v>
      </c>
      <c r="AS47" s="119">
        <f t="shared" si="6"/>
        <v>45482296.394919999</v>
      </c>
      <c r="AT47" s="140">
        <v>23040300.213709999</v>
      </c>
      <c r="AU47" s="138">
        <v>0</v>
      </c>
      <c r="AV47" s="138">
        <v>0</v>
      </c>
      <c r="AW47" s="138">
        <v>0</v>
      </c>
      <c r="AX47" s="140">
        <v>22441996.18121</v>
      </c>
      <c r="AY47" s="138">
        <v>0</v>
      </c>
      <c r="AZ47" s="119">
        <f t="shared" si="7"/>
        <v>739516902.85376</v>
      </c>
      <c r="BA47" s="140">
        <v>571959313.22219002</v>
      </c>
      <c r="BB47" s="138">
        <v>0</v>
      </c>
      <c r="BC47" s="138">
        <v>0</v>
      </c>
      <c r="BD47" s="138">
        <v>0</v>
      </c>
      <c r="BE47" s="140">
        <v>167557589.63157001</v>
      </c>
      <c r="BF47" s="138">
        <v>0</v>
      </c>
      <c r="BG47" s="138">
        <v>0</v>
      </c>
      <c r="BH47" s="138">
        <v>0</v>
      </c>
      <c r="BI47" s="138">
        <v>0</v>
      </c>
      <c r="BJ47" s="124">
        <f t="shared" si="8"/>
        <v>784999199.24868</v>
      </c>
      <c r="BK47" s="119">
        <f t="shared" si="14"/>
        <v>-740854552.55158997</v>
      </c>
      <c r="BL47" s="119">
        <f t="shared" si="9"/>
        <v>-322501395.2712326</v>
      </c>
      <c r="BM47" s="133">
        <v>0</v>
      </c>
      <c r="BN47" s="117">
        <v>0</v>
      </c>
      <c r="BO47" s="117">
        <f t="shared" si="11"/>
        <v>0</v>
      </c>
      <c r="BP47" s="120">
        <f t="shared" si="12"/>
        <v>339234721.03621119</v>
      </c>
      <c r="BQ47" s="120">
        <f t="shared" si="13"/>
        <v>14078240923.002764</v>
      </c>
    </row>
    <row r="48" spans="1:70" x14ac:dyDescent="0.25">
      <c r="A48" s="117">
        <v>43</v>
      </c>
      <c r="B48" s="117">
        <v>2066</v>
      </c>
      <c r="C48" s="138">
        <v>2</v>
      </c>
      <c r="D48" s="117">
        <f t="shared" si="15"/>
        <v>0.42676999999999998</v>
      </c>
      <c r="E48" s="138">
        <v>0</v>
      </c>
      <c r="F48" s="119">
        <f t="shared" si="0"/>
        <v>727792.19091</v>
      </c>
      <c r="G48" s="140">
        <v>727792.19091</v>
      </c>
      <c r="H48" s="138">
        <v>0</v>
      </c>
      <c r="I48" s="138">
        <v>0</v>
      </c>
      <c r="J48" s="138">
        <v>0</v>
      </c>
      <c r="K48" s="138">
        <v>0</v>
      </c>
      <c r="L48" s="138">
        <v>0</v>
      </c>
      <c r="M48" s="119">
        <f t="shared" si="1"/>
        <v>0</v>
      </c>
      <c r="N48" s="138">
        <v>0</v>
      </c>
      <c r="O48" s="138">
        <v>0</v>
      </c>
      <c r="P48" s="138">
        <v>0</v>
      </c>
      <c r="Q48" s="138">
        <v>0</v>
      </c>
      <c r="R48" s="138">
        <v>0</v>
      </c>
      <c r="S48" s="138">
        <v>0</v>
      </c>
      <c r="T48" s="138">
        <v>0</v>
      </c>
      <c r="U48" s="119">
        <f t="shared" si="2"/>
        <v>0</v>
      </c>
      <c r="V48" s="138">
        <v>0</v>
      </c>
      <c r="W48" s="138">
        <v>0</v>
      </c>
      <c r="X48" s="138">
        <v>0</v>
      </c>
      <c r="Y48" s="138">
        <v>0</v>
      </c>
      <c r="Z48" s="138">
        <v>0</v>
      </c>
      <c r="AA48" s="138">
        <v>0</v>
      </c>
      <c r="AB48" s="138">
        <v>0</v>
      </c>
      <c r="AC48" s="119">
        <f t="shared" si="3"/>
        <v>11171777.506549999</v>
      </c>
      <c r="AD48" s="140">
        <v>11171777.506549999</v>
      </c>
      <c r="AE48" s="138">
        <v>0</v>
      </c>
      <c r="AF48" s="138">
        <v>0</v>
      </c>
      <c r="AG48" s="138">
        <v>0</v>
      </c>
      <c r="AH48" s="117">
        <f t="shared" si="4"/>
        <v>0</v>
      </c>
      <c r="AI48" s="138">
        <v>0</v>
      </c>
      <c r="AJ48" s="138">
        <v>0</v>
      </c>
      <c r="AK48" s="138">
        <v>0</v>
      </c>
      <c r="AL48" s="138">
        <v>0</v>
      </c>
      <c r="AM48" s="138">
        <v>0</v>
      </c>
      <c r="AN48" s="140">
        <v>28221511.057429999</v>
      </c>
      <c r="AO48" s="138">
        <v>0</v>
      </c>
      <c r="AP48" s="138">
        <v>0</v>
      </c>
      <c r="AQ48" s="138">
        <v>0</v>
      </c>
      <c r="AR48" s="119">
        <f t="shared" si="5"/>
        <v>40121080.754890002</v>
      </c>
      <c r="AS48" s="119">
        <f t="shared" si="6"/>
        <v>36571942.54727</v>
      </c>
      <c r="AT48" s="140">
        <v>17081928.421640001</v>
      </c>
      <c r="AU48" s="138">
        <v>0</v>
      </c>
      <c r="AV48" s="138">
        <v>0</v>
      </c>
      <c r="AW48" s="138">
        <v>0</v>
      </c>
      <c r="AX48" s="140">
        <v>19490014.125629999</v>
      </c>
      <c r="AY48" s="138">
        <v>0</v>
      </c>
      <c r="AZ48" s="119">
        <f t="shared" si="7"/>
        <v>687751459.18169999</v>
      </c>
      <c r="BA48" s="140">
        <v>527416958.04574001</v>
      </c>
      <c r="BB48" s="138">
        <v>0</v>
      </c>
      <c r="BC48" s="138">
        <v>0</v>
      </c>
      <c r="BD48" s="138">
        <v>0</v>
      </c>
      <c r="BE48" s="140">
        <v>160334501.13596001</v>
      </c>
      <c r="BF48" s="138">
        <v>0</v>
      </c>
      <c r="BG48" s="138">
        <v>0</v>
      </c>
      <c r="BH48" s="138">
        <v>0</v>
      </c>
      <c r="BI48" s="138">
        <v>0</v>
      </c>
      <c r="BJ48" s="124">
        <f t="shared" si="8"/>
        <v>724323401.72897005</v>
      </c>
      <c r="BK48" s="119">
        <f t="shared" si="14"/>
        <v>-684202320.97407997</v>
      </c>
      <c r="BL48" s="119">
        <f t="shared" si="9"/>
        <v>-291997024.52210808</v>
      </c>
      <c r="BM48" s="133">
        <v>0</v>
      </c>
      <c r="BN48" s="117">
        <v>0</v>
      </c>
      <c r="BO48" s="117">
        <f t="shared" si="11"/>
        <v>0</v>
      </c>
      <c r="BP48" s="120">
        <f t="shared" si="12"/>
        <v>307065581.08055645</v>
      </c>
      <c r="BQ48" s="120">
        <f t="shared" si="13"/>
        <v>13050287195.923649</v>
      </c>
    </row>
    <row r="49" spans="1:69" x14ac:dyDescent="0.25">
      <c r="A49" s="117">
        <v>44</v>
      </c>
      <c r="B49" s="117">
        <v>2067</v>
      </c>
      <c r="C49" s="138">
        <v>2</v>
      </c>
      <c r="D49" s="117">
        <f t="shared" si="15"/>
        <v>0.41839999999999999</v>
      </c>
      <c r="E49" s="138">
        <v>0</v>
      </c>
      <c r="F49" s="119">
        <f t="shared" si="0"/>
        <v>604406.44452999998</v>
      </c>
      <c r="G49" s="140">
        <v>604406.44452999998</v>
      </c>
      <c r="H49" s="138">
        <v>0</v>
      </c>
      <c r="I49" s="138">
        <v>0</v>
      </c>
      <c r="J49" s="138">
        <v>0</v>
      </c>
      <c r="K49" s="138">
        <v>0</v>
      </c>
      <c r="L49" s="138">
        <v>0</v>
      </c>
      <c r="M49" s="119">
        <f t="shared" si="1"/>
        <v>0</v>
      </c>
      <c r="N49" s="138">
        <v>0</v>
      </c>
      <c r="O49" s="138">
        <v>0</v>
      </c>
      <c r="P49" s="138">
        <v>0</v>
      </c>
      <c r="Q49" s="138">
        <v>0</v>
      </c>
      <c r="R49" s="138">
        <v>0</v>
      </c>
      <c r="S49" s="138">
        <v>0</v>
      </c>
      <c r="T49" s="138">
        <v>0</v>
      </c>
      <c r="U49" s="119">
        <f t="shared" si="2"/>
        <v>0</v>
      </c>
      <c r="V49" s="138">
        <v>0</v>
      </c>
      <c r="W49" s="138">
        <v>0</v>
      </c>
      <c r="X49" s="138">
        <v>0</v>
      </c>
      <c r="Y49" s="138">
        <v>0</v>
      </c>
      <c r="Z49" s="138">
        <v>0</v>
      </c>
      <c r="AA49" s="138">
        <v>0</v>
      </c>
      <c r="AB49" s="138">
        <v>0</v>
      </c>
      <c r="AC49" s="119">
        <f t="shared" si="3"/>
        <v>9933730.4569700006</v>
      </c>
      <c r="AD49" s="140">
        <v>9933730.4569700006</v>
      </c>
      <c r="AE49" s="138">
        <v>0</v>
      </c>
      <c r="AF49" s="138">
        <v>0</v>
      </c>
      <c r="AG49" s="138">
        <v>0</v>
      </c>
      <c r="AH49" s="117">
        <f t="shared" si="4"/>
        <v>0</v>
      </c>
      <c r="AI49" s="138">
        <v>0</v>
      </c>
      <c r="AJ49" s="138">
        <v>0</v>
      </c>
      <c r="AK49" s="138">
        <v>0</v>
      </c>
      <c r="AL49" s="138">
        <v>0</v>
      </c>
      <c r="AM49" s="138">
        <v>0</v>
      </c>
      <c r="AN49" s="140">
        <v>25744869.695379999</v>
      </c>
      <c r="AO49" s="138">
        <v>0</v>
      </c>
      <c r="AP49" s="138">
        <v>0</v>
      </c>
      <c r="AQ49" s="138">
        <v>0</v>
      </c>
      <c r="AR49" s="119">
        <f t="shared" si="5"/>
        <v>36283006.596879996</v>
      </c>
      <c r="AS49" s="119">
        <f t="shared" si="6"/>
        <v>29360450.126540001</v>
      </c>
      <c r="AT49" s="140">
        <v>12440177.244410001</v>
      </c>
      <c r="AU49" s="138">
        <v>0</v>
      </c>
      <c r="AV49" s="138">
        <v>0</v>
      </c>
      <c r="AW49" s="138">
        <v>0</v>
      </c>
      <c r="AX49" s="140">
        <v>16920272.882130001</v>
      </c>
      <c r="AY49" s="138">
        <v>0</v>
      </c>
      <c r="AZ49" s="119">
        <f t="shared" si="7"/>
        <v>636981142.30560005</v>
      </c>
      <c r="BA49" s="140">
        <v>484248164.32889998</v>
      </c>
      <c r="BB49" s="138">
        <v>0</v>
      </c>
      <c r="BC49" s="138">
        <v>0</v>
      </c>
      <c r="BD49" s="138">
        <v>0</v>
      </c>
      <c r="BE49" s="140">
        <v>152732977.97670001</v>
      </c>
      <c r="BF49" s="138">
        <v>0</v>
      </c>
      <c r="BG49" s="138">
        <v>0</v>
      </c>
      <c r="BH49" s="138">
        <v>0</v>
      </c>
      <c r="BI49" s="138">
        <v>0</v>
      </c>
      <c r="BJ49" s="124">
        <f t="shared" si="8"/>
        <v>666341592.43213999</v>
      </c>
      <c r="BK49" s="119">
        <f t="shared" si="14"/>
        <v>-630058585.83526003</v>
      </c>
      <c r="BL49" s="119">
        <f t="shared" si="9"/>
        <v>-263616512.31347281</v>
      </c>
      <c r="BM49" s="133">
        <v>0</v>
      </c>
      <c r="BN49" s="117">
        <v>0</v>
      </c>
      <c r="BO49" s="117">
        <f t="shared" si="11"/>
        <v>0</v>
      </c>
      <c r="BP49" s="120">
        <f t="shared" si="12"/>
        <v>277118952.71629095</v>
      </c>
      <c r="BQ49" s="120">
        <f t="shared" si="13"/>
        <v>12054674443.158657</v>
      </c>
    </row>
    <row r="50" spans="1:69" x14ac:dyDescent="0.25">
      <c r="A50" s="117">
        <v>45</v>
      </c>
      <c r="B50" s="117">
        <v>2068</v>
      </c>
      <c r="C50" s="138">
        <v>2</v>
      </c>
      <c r="D50" s="117">
        <f t="shared" si="15"/>
        <v>0.41020000000000001</v>
      </c>
      <c r="E50" s="138">
        <v>0</v>
      </c>
      <c r="F50" s="119">
        <f t="shared" si="0"/>
        <v>503463.8848</v>
      </c>
      <c r="G50" s="140">
        <v>503463.8848</v>
      </c>
      <c r="H50" s="138">
        <v>0</v>
      </c>
      <c r="I50" s="138">
        <v>0</v>
      </c>
      <c r="J50" s="138">
        <v>0</v>
      </c>
      <c r="K50" s="138">
        <v>0</v>
      </c>
      <c r="L50" s="138">
        <v>0</v>
      </c>
      <c r="M50" s="119">
        <f t="shared" si="1"/>
        <v>0</v>
      </c>
      <c r="N50" s="138">
        <v>0</v>
      </c>
      <c r="O50" s="138">
        <v>0</v>
      </c>
      <c r="P50" s="138">
        <v>0</v>
      </c>
      <c r="Q50" s="138">
        <v>0</v>
      </c>
      <c r="R50" s="138">
        <v>0</v>
      </c>
      <c r="S50" s="138">
        <v>0</v>
      </c>
      <c r="T50" s="138">
        <v>0</v>
      </c>
      <c r="U50" s="119">
        <f t="shared" si="2"/>
        <v>0</v>
      </c>
      <c r="V50" s="138">
        <v>0</v>
      </c>
      <c r="W50" s="138">
        <v>0</v>
      </c>
      <c r="X50" s="138">
        <v>0</v>
      </c>
      <c r="Y50" s="138">
        <v>0</v>
      </c>
      <c r="Z50" s="138">
        <v>0</v>
      </c>
      <c r="AA50" s="138">
        <v>0</v>
      </c>
      <c r="AB50" s="138">
        <v>0</v>
      </c>
      <c r="AC50" s="119">
        <f t="shared" si="3"/>
        <v>8781911.2337100003</v>
      </c>
      <c r="AD50" s="140">
        <v>8781911.2337100003</v>
      </c>
      <c r="AE50" s="138">
        <v>0</v>
      </c>
      <c r="AF50" s="138">
        <v>0</v>
      </c>
      <c r="AG50" s="138">
        <v>0</v>
      </c>
      <c r="AH50" s="117">
        <f t="shared" si="4"/>
        <v>0</v>
      </c>
      <c r="AI50" s="138">
        <v>0</v>
      </c>
      <c r="AJ50" s="138">
        <v>0</v>
      </c>
      <c r="AK50" s="138">
        <v>0</v>
      </c>
      <c r="AL50" s="138">
        <v>0</v>
      </c>
      <c r="AM50" s="138">
        <v>0</v>
      </c>
      <c r="AN50" s="140">
        <v>23353863.314780001</v>
      </c>
      <c r="AO50" s="138">
        <v>0</v>
      </c>
      <c r="AP50" s="138">
        <v>0</v>
      </c>
      <c r="AQ50" s="138">
        <v>0</v>
      </c>
      <c r="AR50" s="119">
        <f t="shared" si="5"/>
        <v>32639238.433290001</v>
      </c>
      <c r="AS50" s="119">
        <f t="shared" si="6"/>
        <v>23577585.21802</v>
      </c>
      <c r="AT50" s="140">
        <v>8892125.8971500006</v>
      </c>
      <c r="AU50" s="138">
        <v>0</v>
      </c>
      <c r="AV50" s="138">
        <v>0</v>
      </c>
      <c r="AW50" s="138">
        <v>0</v>
      </c>
      <c r="AX50" s="140">
        <v>14685459.320870001</v>
      </c>
      <c r="AY50" s="138">
        <v>0</v>
      </c>
      <c r="AZ50" s="119">
        <f t="shared" si="7"/>
        <v>587385772.73213995</v>
      </c>
      <c r="BA50" s="140">
        <v>442580480.76634997</v>
      </c>
      <c r="BB50" s="138">
        <v>0</v>
      </c>
      <c r="BC50" s="138">
        <v>0</v>
      </c>
      <c r="BD50" s="138">
        <v>0</v>
      </c>
      <c r="BE50" s="140">
        <v>144805291.96579</v>
      </c>
      <c r="BF50" s="138">
        <v>0</v>
      </c>
      <c r="BG50" s="138">
        <v>0</v>
      </c>
      <c r="BH50" s="138">
        <v>0</v>
      </c>
      <c r="BI50" s="138">
        <v>0</v>
      </c>
      <c r="BJ50" s="124">
        <f t="shared" si="8"/>
        <v>610963357.95016003</v>
      </c>
      <c r="BK50" s="119">
        <f t="shared" si="14"/>
        <v>-578324119.51687002</v>
      </c>
      <c r="BL50" s="119">
        <f t="shared" si="9"/>
        <v>-237228553.82582009</v>
      </c>
      <c r="BM50" s="133">
        <v>0</v>
      </c>
      <c r="BN50" s="117">
        <v>0</v>
      </c>
      <c r="BO50" s="117">
        <f t="shared" si="11"/>
        <v>0</v>
      </c>
      <c r="BP50" s="120">
        <f t="shared" si="12"/>
        <v>249262230.10784358</v>
      </c>
      <c r="BQ50" s="120">
        <f t="shared" si="13"/>
        <v>11092169239.79904</v>
      </c>
    </row>
    <row r="51" spans="1:69" x14ac:dyDescent="0.25">
      <c r="A51" s="117">
        <v>46</v>
      </c>
      <c r="B51" s="117">
        <v>2069</v>
      </c>
      <c r="C51" s="138">
        <v>2</v>
      </c>
      <c r="D51" s="117">
        <f t="shared" si="15"/>
        <v>0.40216000000000002</v>
      </c>
      <c r="E51" s="138">
        <v>0</v>
      </c>
      <c r="F51" s="119">
        <f t="shared" si="0"/>
        <v>420871.99147000001</v>
      </c>
      <c r="G51" s="140">
        <v>420871.99147000001</v>
      </c>
      <c r="H51" s="138">
        <v>0</v>
      </c>
      <c r="I51" s="138">
        <v>0</v>
      </c>
      <c r="J51" s="138">
        <v>0</v>
      </c>
      <c r="K51" s="138">
        <v>0</v>
      </c>
      <c r="L51" s="138">
        <v>0</v>
      </c>
      <c r="M51" s="119">
        <f t="shared" si="1"/>
        <v>0</v>
      </c>
      <c r="N51" s="138">
        <v>0</v>
      </c>
      <c r="O51" s="138">
        <v>0</v>
      </c>
      <c r="P51" s="138">
        <v>0</v>
      </c>
      <c r="Q51" s="138">
        <v>0</v>
      </c>
      <c r="R51" s="138">
        <v>0</v>
      </c>
      <c r="S51" s="138">
        <v>0</v>
      </c>
      <c r="T51" s="138">
        <v>0</v>
      </c>
      <c r="U51" s="119">
        <f t="shared" si="2"/>
        <v>0</v>
      </c>
      <c r="V51" s="138">
        <v>0</v>
      </c>
      <c r="W51" s="138">
        <v>0</v>
      </c>
      <c r="X51" s="138">
        <v>0</v>
      </c>
      <c r="Y51" s="138">
        <v>0</v>
      </c>
      <c r="Z51" s="138">
        <v>0</v>
      </c>
      <c r="AA51" s="138">
        <v>0</v>
      </c>
      <c r="AB51" s="138">
        <v>0</v>
      </c>
      <c r="AC51" s="119">
        <f t="shared" si="3"/>
        <v>7717424.5283000004</v>
      </c>
      <c r="AD51" s="140">
        <v>7717424.5283000004</v>
      </c>
      <c r="AE51" s="138">
        <v>0</v>
      </c>
      <c r="AF51" s="138">
        <v>0</v>
      </c>
      <c r="AG51" s="138">
        <v>0</v>
      </c>
      <c r="AH51" s="117">
        <f t="shared" si="4"/>
        <v>0</v>
      </c>
      <c r="AI51" s="138">
        <v>0</v>
      </c>
      <c r="AJ51" s="138">
        <v>0</v>
      </c>
      <c r="AK51" s="138">
        <v>0</v>
      </c>
      <c r="AL51" s="138">
        <v>0</v>
      </c>
      <c r="AM51" s="138">
        <v>0</v>
      </c>
      <c r="AN51" s="140">
        <v>21059376.154750001</v>
      </c>
      <c r="AO51" s="138">
        <v>0</v>
      </c>
      <c r="AP51" s="138">
        <v>0</v>
      </c>
      <c r="AQ51" s="138">
        <v>0</v>
      </c>
      <c r="AR51" s="119">
        <f t="shared" si="5"/>
        <v>29197672.674520001</v>
      </c>
      <c r="AS51" s="119">
        <f t="shared" si="6"/>
        <v>18973796.65557</v>
      </c>
      <c r="AT51" s="140">
        <v>6233905.3448799998</v>
      </c>
      <c r="AU51" s="138">
        <v>0</v>
      </c>
      <c r="AV51" s="138">
        <v>0</v>
      </c>
      <c r="AW51" s="138">
        <v>0</v>
      </c>
      <c r="AX51" s="140">
        <v>12739891.310690001</v>
      </c>
      <c r="AY51" s="138">
        <v>0</v>
      </c>
      <c r="AZ51" s="119">
        <f t="shared" si="7"/>
        <v>539140999.61945999</v>
      </c>
      <c r="BA51" s="140">
        <v>402536597.24866003</v>
      </c>
      <c r="BB51" s="138">
        <v>0</v>
      </c>
      <c r="BC51" s="138">
        <v>0</v>
      </c>
      <c r="BD51" s="138">
        <v>0</v>
      </c>
      <c r="BE51" s="140">
        <v>136604402.37079999</v>
      </c>
      <c r="BF51" s="138">
        <v>0</v>
      </c>
      <c r="BG51" s="138">
        <v>0</v>
      </c>
      <c r="BH51" s="138">
        <v>0</v>
      </c>
      <c r="BI51" s="138">
        <v>0</v>
      </c>
      <c r="BJ51" s="124">
        <f t="shared" si="8"/>
        <v>558114796.27503002</v>
      </c>
      <c r="BK51" s="119">
        <f t="shared" si="14"/>
        <v>-528917123.60051</v>
      </c>
      <c r="BL51" s="119">
        <f t="shared" si="9"/>
        <v>-212709310.42718112</v>
      </c>
      <c r="BM51" s="133">
        <v>0</v>
      </c>
      <c r="BN51" s="117">
        <v>0</v>
      </c>
      <c r="BO51" s="117">
        <f t="shared" si="11"/>
        <v>0</v>
      </c>
      <c r="BP51" s="120">
        <f t="shared" si="12"/>
        <v>223375901.12788096</v>
      </c>
      <c r="BQ51" s="120">
        <f t="shared" si="13"/>
        <v>10163603501.318584</v>
      </c>
    </row>
    <row r="52" spans="1:69" x14ac:dyDescent="0.25">
      <c r="A52" s="117">
        <v>47</v>
      </c>
      <c r="B52" s="117">
        <v>2070</v>
      </c>
      <c r="C52" s="138">
        <v>2</v>
      </c>
      <c r="D52" s="117">
        <f t="shared" si="15"/>
        <v>0.39427000000000001</v>
      </c>
      <c r="E52" s="138">
        <v>0</v>
      </c>
      <c r="F52" s="119">
        <f t="shared" si="0"/>
        <v>353100.89736</v>
      </c>
      <c r="G52" s="140">
        <v>353100.89736</v>
      </c>
      <c r="H52" s="138">
        <v>0</v>
      </c>
      <c r="I52" s="138">
        <v>0</v>
      </c>
      <c r="J52" s="138">
        <v>0</v>
      </c>
      <c r="K52" s="138">
        <v>0</v>
      </c>
      <c r="L52" s="138">
        <v>0</v>
      </c>
      <c r="M52" s="119">
        <f t="shared" si="1"/>
        <v>0</v>
      </c>
      <c r="N52" s="138">
        <v>0</v>
      </c>
      <c r="O52" s="138">
        <v>0</v>
      </c>
      <c r="P52" s="138">
        <v>0</v>
      </c>
      <c r="Q52" s="138">
        <v>0</v>
      </c>
      <c r="R52" s="138">
        <v>0</v>
      </c>
      <c r="S52" s="138">
        <v>0</v>
      </c>
      <c r="T52" s="138">
        <v>0</v>
      </c>
      <c r="U52" s="119">
        <f t="shared" si="2"/>
        <v>0</v>
      </c>
      <c r="V52" s="138">
        <v>0</v>
      </c>
      <c r="W52" s="138">
        <v>0</v>
      </c>
      <c r="X52" s="138">
        <v>0</v>
      </c>
      <c r="Y52" s="138">
        <v>0</v>
      </c>
      <c r="Z52" s="138">
        <v>0</v>
      </c>
      <c r="AA52" s="138">
        <v>0</v>
      </c>
      <c r="AB52" s="138">
        <v>0</v>
      </c>
      <c r="AC52" s="119">
        <f t="shared" si="3"/>
        <v>6739869.1014200002</v>
      </c>
      <c r="AD52" s="140">
        <v>6739869.1014200002</v>
      </c>
      <c r="AE52" s="138">
        <v>0</v>
      </c>
      <c r="AF52" s="138">
        <v>0</v>
      </c>
      <c r="AG52" s="138">
        <v>0</v>
      </c>
      <c r="AH52" s="117">
        <f t="shared" si="4"/>
        <v>0</v>
      </c>
      <c r="AI52" s="138">
        <v>0</v>
      </c>
      <c r="AJ52" s="138">
        <v>0</v>
      </c>
      <c r="AK52" s="138">
        <v>0</v>
      </c>
      <c r="AL52" s="138">
        <v>0</v>
      </c>
      <c r="AM52" s="138">
        <v>0</v>
      </c>
      <c r="AN52" s="140">
        <v>18871973.525260001</v>
      </c>
      <c r="AO52" s="138">
        <v>0</v>
      </c>
      <c r="AP52" s="138">
        <v>0</v>
      </c>
      <c r="AQ52" s="138">
        <v>0</v>
      </c>
      <c r="AR52" s="119">
        <f t="shared" si="5"/>
        <v>25964943.524039999</v>
      </c>
      <c r="AS52" s="119">
        <f t="shared" si="6"/>
        <v>15328309.10805</v>
      </c>
      <c r="AT52" s="140">
        <v>4284208.3146000002</v>
      </c>
      <c r="AU52" s="138">
        <v>0</v>
      </c>
      <c r="AV52" s="138">
        <v>0</v>
      </c>
      <c r="AW52" s="138">
        <v>0</v>
      </c>
      <c r="AX52" s="140">
        <v>11044100.79345</v>
      </c>
      <c r="AY52" s="138">
        <v>0</v>
      </c>
      <c r="AZ52" s="119">
        <f t="shared" si="7"/>
        <v>492415114.06332999</v>
      </c>
      <c r="BA52" s="140">
        <v>364227061.82989001</v>
      </c>
      <c r="BB52" s="138">
        <v>0</v>
      </c>
      <c r="BC52" s="138">
        <v>0</v>
      </c>
      <c r="BD52" s="138">
        <v>0</v>
      </c>
      <c r="BE52" s="140">
        <v>128188052.23344</v>
      </c>
      <c r="BF52" s="138">
        <v>0</v>
      </c>
      <c r="BG52" s="138">
        <v>0</v>
      </c>
      <c r="BH52" s="138">
        <v>0</v>
      </c>
      <c r="BI52" s="138">
        <v>0</v>
      </c>
      <c r="BJ52" s="124">
        <f t="shared" si="8"/>
        <v>507743423.17137998</v>
      </c>
      <c r="BK52" s="119">
        <f t="shared" si="14"/>
        <v>-481778479.64734</v>
      </c>
      <c r="BL52" s="119">
        <f t="shared" si="9"/>
        <v>-189950801.17055675</v>
      </c>
      <c r="BM52" s="133">
        <v>0</v>
      </c>
      <c r="BN52" s="117">
        <v>0</v>
      </c>
      <c r="BO52" s="117">
        <f t="shared" si="11"/>
        <v>0</v>
      </c>
      <c r="BP52" s="120">
        <f t="shared" si="12"/>
        <v>199354767.75590101</v>
      </c>
      <c r="BQ52" s="120">
        <f t="shared" si="13"/>
        <v>9269996700.6493969</v>
      </c>
    </row>
    <row r="53" spans="1:69" x14ac:dyDescent="0.25">
      <c r="A53" s="117">
        <v>48</v>
      </c>
      <c r="B53" s="117">
        <v>2071</v>
      </c>
      <c r="C53" s="138">
        <v>2</v>
      </c>
      <c r="D53" s="117">
        <f t="shared" si="15"/>
        <v>0.38653999999999999</v>
      </c>
      <c r="E53" s="138">
        <v>0</v>
      </c>
      <c r="F53" s="119">
        <f t="shared" si="0"/>
        <v>297315.50894999999</v>
      </c>
      <c r="G53" s="140">
        <v>297315.50894999999</v>
      </c>
      <c r="H53" s="138">
        <v>0</v>
      </c>
      <c r="I53" s="138">
        <v>0</v>
      </c>
      <c r="J53" s="138">
        <v>0</v>
      </c>
      <c r="K53" s="138">
        <v>0</v>
      </c>
      <c r="L53" s="138">
        <v>0</v>
      </c>
      <c r="M53" s="119">
        <f t="shared" si="1"/>
        <v>0</v>
      </c>
      <c r="N53" s="138">
        <v>0</v>
      </c>
      <c r="O53" s="138">
        <v>0</v>
      </c>
      <c r="P53" s="138">
        <v>0</v>
      </c>
      <c r="Q53" s="138">
        <v>0</v>
      </c>
      <c r="R53" s="138">
        <v>0</v>
      </c>
      <c r="S53" s="138">
        <v>0</v>
      </c>
      <c r="T53" s="138">
        <v>0</v>
      </c>
      <c r="U53" s="119">
        <f t="shared" si="2"/>
        <v>0</v>
      </c>
      <c r="V53" s="138">
        <v>0</v>
      </c>
      <c r="W53" s="138">
        <v>0</v>
      </c>
      <c r="X53" s="138">
        <v>0</v>
      </c>
      <c r="Y53" s="138">
        <v>0</v>
      </c>
      <c r="Z53" s="138">
        <v>0</v>
      </c>
      <c r="AA53" s="138">
        <v>0</v>
      </c>
      <c r="AB53" s="138">
        <v>0</v>
      </c>
      <c r="AC53" s="119">
        <f t="shared" si="3"/>
        <v>5847278.5725400001</v>
      </c>
      <c r="AD53" s="140">
        <v>5847278.5725400001</v>
      </c>
      <c r="AE53" s="138">
        <v>0</v>
      </c>
      <c r="AF53" s="138">
        <v>0</v>
      </c>
      <c r="AG53" s="138">
        <v>0</v>
      </c>
      <c r="AH53" s="117">
        <f t="shared" si="4"/>
        <v>0</v>
      </c>
      <c r="AI53" s="138">
        <v>0</v>
      </c>
      <c r="AJ53" s="138">
        <v>0</v>
      </c>
      <c r="AK53" s="138">
        <v>0</v>
      </c>
      <c r="AL53" s="138">
        <v>0</v>
      </c>
      <c r="AM53" s="138">
        <v>0</v>
      </c>
      <c r="AN53" s="140">
        <v>16799258.51692</v>
      </c>
      <c r="AO53" s="138">
        <v>0</v>
      </c>
      <c r="AP53" s="138">
        <v>0</v>
      </c>
      <c r="AQ53" s="138">
        <v>0</v>
      </c>
      <c r="AR53" s="119">
        <f t="shared" si="5"/>
        <v>22943852.598409999</v>
      </c>
      <c r="AS53" s="119">
        <f t="shared" si="6"/>
        <v>12450260.0288</v>
      </c>
      <c r="AT53" s="140">
        <v>2885705.1334199999</v>
      </c>
      <c r="AU53" s="138">
        <v>0</v>
      </c>
      <c r="AV53" s="138">
        <v>0</v>
      </c>
      <c r="AW53" s="138">
        <v>0</v>
      </c>
      <c r="AX53" s="140">
        <v>9564554.8953799997</v>
      </c>
      <c r="AY53" s="138">
        <v>0</v>
      </c>
      <c r="AZ53" s="119">
        <f t="shared" si="7"/>
        <v>447351221.98997998</v>
      </c>
      <c r="BA53" s="140">
        <v>327739723.07972002</v>
      </c>
      <c r="BB53" s="138">
        <v>0</v>
      </c>
      <c r="BC53" s="138">
        <v>0</v>
      </c>
      <c r="BD53" s="138">
        <v>0</v>
      </c>
      <c r="BE53" s="140">
        <v>119611498.91026001</v>
      </c>
      <c r="BF53" s="138">
        <v>0</v>
      </c>
      <c r="BG53" s="138">
        <v>0</v>
      </c>
      <c r="BH53" s="138">
        <v>0</v>
      </c>
      <c r="BI53" s="138">
        <v>0</v>
      </c>
      <c r="BJ53" s="124">
        <f t="shared" si="8"/>
        <v>459801482.01877999</v>
      </c>
      <c r="BK53" s="119">
        <f t="shared" si="14"/>
        <v>-436857629.42036998</v>
      </c>
      <c r="BL53" s="119">
        <f t="shared" si="9"/>
        <v>-168862948.07614982</v>
      </c>
      <c r="BM53" s="133">
        <v>0</v>
      </c>
      <c r="BN53" s="117">
        <v>0</v>
      </c>
      <c r="BO53" s="117">
        <f t="shared" si="11"/>
        <v>0</v>
      </c>
      <c r="BP53" s="120">
        <f t="shared" si="12"/>
        <v>177100321.88243458</v>
      </c>
      <c r="BQ53" s="120">
        <f t="shared" si="13"/>
        <v>8412265289.4156427</v>
      </c>
    </row>
    <row r="54" spans="1:69" x14ac:dyDescent="0.25">
      <c r="A54" s="117">
        <v>49</v>
      </c>
      <c r="B54" s="117">
        <v>2072</v>
      </c>
      <c r="C54" s="138">
        <v>2</v>
      </c>
      <c r="D54" s="117">
        <f t="shared" si="15"/>
        <v>0.37896000000000002</v>
      </c>
      <c r="E54" s="138">
        <v>0</v>
      </c>
      <c r="F54" s="119">
        <f t="shared" si="0"/>
        <v>251213.09671000001</v>
      </c>
      <c r="G54" s="140">
        <v>251213.09671000001</v>
      </c>
      <c r="H54" s="138">
        <v>0</v>
      </c>
      <c r="I54" s="138">
        <v>0</v>
      </c>
      <c r="J54" s="138">
        <v>0</v>
      </c>
      <c r="K54" s="138">
        <v>0</v>
      </c>
      <c r="L54" s="138">
        <v>0</v>
      </c>
      <c r="M54" s="119">
        <f t="shared" si="1"/>
        <v>0</v>
      </c>
      <c r="N54" s="138">
        <v>0</v>
      </c>
      <c r="O54" s="138">
        <v>0</v>
      </c>
      <c r="P54" s="138">
        <v>0</v>
      </c>
      <c r="Q54" s="138">
        <v>0</v>
      </c>
      <c r="R54" s="138">
        <v>0</v>
      </c>
      <c r="S54" s="138">
        <v>0</v>
      </c>
      <c r="T54" s="138">
        <v>0</v>
      </c>
      <c r="U54" s="119">
        <f t="shared" si="2"/>
        <v>0</v>
      </c>
      <c r="V54" s="138">
        <v>0</v>
      </c>
      <c r="W54" s="138">
        <v>0</v>
      </c>
      <c r="X54" s="138">
        <v>0</v>
      </c>
      <c r="Y54" s="138">
        <v>0</v>
      </c>
      <c r="Z54" s="138">
        <v>0</v>
      </c>
      <c r="AA54" s="138">
        <v>0</v>
      </c>
      <c r="AB54" s="138">
        <v>0</v>
      </c>
      <c r="AC54" s="119">
        <f t="shared" si="3"/>
        <v>5037998.3311299998</v>
      </c>
      <c r="AD54" s="140">
        <v>5037998.3311299998</v>
      </c>
      <c r="AE54" s="138">
        <v>0</v>
      </c>
      <c r="AF54" s="138">
        <v>0</v>
      </c>
      <c r="AG54" s="138">
        <v>0</v>
      </c>
      <c r="AH54" s="117">
        <f t="shared" si="4"/>
        <v>0</v>
      </c>
      <c r="AI54" s="138">
        <v>0</v>
      </c>
      <c r="AJ54" s="138">
        <v>0</v>
      </c>
      <c r="AK54" s="138">
        <v>0</v>
      </c>
      <c r="AL54" s="138">
        <v>0</v>
      </c>
      <c r="AM54" s="138">
        <v>0</v>
      </c>
      <c r="AN54" s="140">
        <v>14848863.184970001</v>
      </c>
      <c r="AO54" s="138">
        <v>0</v>
      </c>
      <c r="AP54" s="138">
        <v>0</v>
      </c>
      <c r="AQ54" s="138">
        <v>0</v>
      </c>
      <c r="AR54" s="119">
        <f t="shared" si="5"/>
        <v>20138074.612810001</v>
      </c>
      <c r="AS54" s="119">
        <f t="shared" si="6"/>
        <v>10180005.387909999</v>
      </c>
      <c r="AT54" s="140">
        <v>1905700.0459799999</v>
      </c>
      <c r="AU54" s="138">
        <v>0</v>
      </c>
      <c r="AV54" s="138">
        <v>0</v>
      </c>
      <c r="AW54" s="138">
        <v>0</v>
      </c>
      <c r="AX54" s="140">
        <v>8274305.3419300001</v>
      </c>
      <c r="AY54" s="138">
        <v>0</v>
      </c>
      <c r="AZ54" s="119">
        <f t="shared" si="7"/>
        <v>404106080.00593001</v>
      </c>
      <c r="BA54" s="140">
        <v>293167093.81876999</v>
      </c>
      <c r="BB54" s="138">
        <v>0</v>
      </c>
      <c r="BC54" s="138">
        <v>0</v>
      </c>
      <c r="BD54" s="138">
        <v>0</v>
      </c>
      <c r="BE54" s="140">
        <v>110938986.18716</v>
      </c>
      <c r="BF54" s="138">
        <v>0</v>
      </c>
      <c r="BG54" s="138">
        <v>0</v>
      </c>
      <c r="BH54" s="138">
        <v>0</v>
      </c>
      <c r="BI54" s="138">
        <v>0</v>
      </c>
      <c r="BJ54" s="124">
        <f t="shared" si="8"/>
        <v>414286085.39384001</v>
      </c>
      <c r="BK54" s="119">
        <f t="shared" si="14"/>
        <v>-394148010.78103</v>
      </c>
      <c r="BL54" s="119">
        <f t="shared" si="9"/>
        <v>-149366330.16557914</v>
      </c>
      <c r="BM54" s="133">
        <v>0</v>
      </c>
      <c r="BN54" s="117">
        <v>0</v>
      </c>
      <c r="BO54" s="117">
        <f t="shared" si="11"/>
        <v>0</v>
      </c>
      <c r="BP54" s="120">
        <f t="shared" si="12"/>
        <v>156535072.30124974</v>
      </c>
      <c r="BQ54" s="120">
        <f t="shared" si="13"/>
        <v>7591951006.6106129</v>
      </c>
    </row>
    <row r="55" spans="1:69" x14ac:dyDescent="0.25">
      <c r="A55" s="117">
        <v>50</v>
      </c>
      <c r="B55" s="117">
        <v>2073</v>
      </c>
      <c r="C55" s="138">
        <v>2</v>
      </c>
      <c r="D55" s="117">
        <f t="shared" si="15"/>
        <v>0.37153000000000003</v>
      </c>
      <c r="E55" s="138">
        <v>0</v>
      </c>
      <c r="F55" s="119">
        <f t="shared" si="0"/>
        <v>212821.44485999999</v>
      </c>
      <c r="G55" s="140">
        <v>212821.44485999999</v>
      </c>
      <c r="H55" s="138">
        <v>0</v>
      </c>
      <c r="I55" s="138">
        <v>0</v>
      </c>
      <c r="J55" s="138">
        <v>0</v>
      </c>
      <c r="K55" s="138">
        <v>0</v>
      </c>
      <c r="L55" s="138">
        <v>0</v>
      </c>
      <c r="M55" s="119">
        <f t="shared" si="1"/>
        <v>0</v>
      </c>
      <c r="N55" s="138">
        <v>0</v>
      </c>
      <c r="O55" s="138">
        <v>0</v>
      </c>
      <c r="P55" s="138">
        <v>0</v>
      </c>
      <c r="Q55" s="138">
        <v>0</v>
      </c>
      <c r="R55" s="138">
        <v>0</v>
      </c>
      <c r="S55" s="138">
        <v>0</v>
      </c>
      <c r="T55" s="138">
        <v>0</v>
      </c>
      <c r="U55" s="119">
        <f t="shared" si="2"/>
        <v>0</v>
      </c>
      <c r="V55" s="138">
        <v>0</v>
      </c>
      <c r="W55" s="138">
        <v>0</v>
      </c>
      <c r="X55" s="138">
        <v>0</v>
      </c>
      <c r="Y55" s="138">
        <v>0</v>
      </c>
      <c r="Z55" s="138">
        <v>0</v>
      </c>
      <c r="AA55" s="138">
        <v>0</v>
      </c>
      <c r="AB55" s="138">
        <v>0</v>
      </c>
      <c r="AC55" s="119">
        <f t="shared" si="3"/>
        <v>4308954.6465499997</v>
      </c>
      <c r="AD55" s="140">
        <v>4308954.6465499997</v>
      </c>
      <c r="AE55" s="138">
        <v>0</v>
      </c>
      <c r="AF55" s="138">
        <v>0</v>
      </c>
      <c r="AG55" s="138">
        <v>0</v>
      </c>
      <c r="AH55" s="117">
        <f t="shared" si="4"/>
        <v>0</v>
      </c>
      <c r="AI55" s="138">
        <v>0</v>
      </c>
      <c r="AJ55" s="138">
        <v>0</v>
      </c>
      <c r="AK55" s="138">
        <v>0</v>
      </c>
      <c r="AL55" s="138">
        <v>0</v>
      </c>
      <c r="AM55" s="138">
        <v>0</v>
      </c>
      <c r="AN55" s="140">
        <v>13026294.30779</v>
      </c>
      <c r="AO55" s="138">
        <v>0</v>
      </c>
      <c r="AP55" s="138">
        <v>0</v>
      </c>
      <c r="AQ55" s="138">
        <v>0</v>
      </c>
      <c r="AR55" s="119">
        <f t="shared" si="5"/>
        <v>17548070.3992</v>
      </c>
      <c r="AS55" s="119">
        <f t="shared" si="6"/>
        <v>8382630.3024399998</v>
      </c>
      <c r="AT55" s="140">
        <v>1235299.65515</v>
      </c>
      <c r="AU55" s="138">
        <v>0</v>
      </c>
      <c r="AV55" s="138">
        <v>0</v>
      </c>
      <c r="AW55" s="138">
        <v>0</v>
      </c>
      <c r="AX55" s="140">
        <v>7147330.6472899998</v>
      </c>
      <c r="AY55" s="138">
        <v>0</v>
      </c>
      <c r="AZ55" s="119">
        <f t="shared" si="7"/>
        <v>362825097.02771002</v>
      </c>
      <c r="BA55" s="140">
        <v>260585408.95947999</v>
      </c>
      <c r="BB55" s="138">
        <v>0</v>
      </c>
      <c r="BC55" s="138">
        <v>0</v>
      </c>
      <c r="BD55" s="138">
        <v>0</v>
      </c>
      <c r="BE55" s="140">
        <v>102239688.06823</v>
      </c>
      <c r="BF55" s="138">
        <v>0</v>
      </c>
      <c r="BG55" s="138">
        <v>0</v>
      </c>
      <c r="BH55" s="138">
        <v>0</v>
      </c>
      <c r="BI55" s="138">
        <v>0</v>
      </c>
      <c r="BJ55" s="124">
        <f t="shared" si="8"/>
        <v>371207727.33015001</v>
      </c>
      <c r="BK55" s="119">
        <f t="shared" si="14"/>
        <v>-353659656.93094999</v>
      </c>
      <c r="BL55" s="119">
        <f t="shared" si="9"/>
        <v>-131395172.33955586</v>
      </c>
      <c r="BM55" s="133">
        <v>0</v>
      </c>
      <c r="BN55" s="117">
        <v>0</v>
      </c>
      <c r="BO55" s="117">
        <f t="shared" si="11"/>
        <v>0</v>
      </c>
      <c r="BP55" s="120">
        <f t="shared" si="12"/>
        <v>137589650.9926993</v>
      </c>
      <c r="BQ55" s="120">
        <f t="shared" si="13"/>
        <v>6810687724.1386147</v>
      </c>
    </row>
    <row r="56" spans="1:69" x14ac:dyDescent="0.25">
      <c r="A56" s="117">
        <v>51</v>
      </c>
      <c r="B56" s="117">
        <v>2074</v>
      </c>
      <c r="C56" s="138">
        <v>2</v>
      </c>
      <c r="D56" s="117">
        <f t="shared" si="15"/>
        <v>0.36425000000000002</v>
      </c>
      <c r="E56" s="138">
        <v>0</v>
      </c>
      <c r="F56" s="119">
        <f t="shared" si="0"/>
        <v>180718.23787000001</v>
      </c>
      <c r="G56" s="140">
        <v>180718.23787000001</v>
      </c>
      <c r="H56" s="138">
        <v>0</v>
      </c>
      <c r="I56" s="138">
        <v>0</v>
      </c>
      <c r="J56" s="138">
        <v>0</v>
      </c>
      <c r="K56" s="138">
        <v>0</v>
      </c>
      <c r="L56" s="138">
        <v>0</v>
      </c>
      <c r="M56" s="119">
        <f t="shared" si="1"/>
        <v>0</v>
      </c>
      <c r="N56" s="138">
        <v>0</v>
      </c>
      <c r="O56" s="138">
        <v>0</v>
      </c>
      <c r="P56" s="138">
        <v>0</v>
      </c>
      <c r="Q56" s="138">
        <v>0</v>
      </c>
      <c r="R56" s="138">
        <v>0</v>
      </c>
      <c r="S56" s="138">
        <v>0</v>
      </c>
      <c r="T56" s="138">
        <v>0</v>
      </c>
      <c r="U56" s="119">
        <f t="shared" si="2"/>
        <v>0</v>
      </c>
      <c r="V56" s="138">
        <v>0</v>
      </c>
      <c r="W56" s="138">
        <v>0</v>
      </c>
      <c r="X56" s="138">
        <v>0</v>
      </c>
      <c r="Y56" s="138">
        <v>0</v>
      </c>
      <c r="Z56" s="138">
        <v>0</v>
      </c>
      <c r="AA56" s="138">
        <v>0</v>
      </c>
      <c r="AB56" s="138">
        <v>0</v>
      </c>
      <c r="AC56" s="119">
        <f t="shared" si="3"/>
        <v>3657083.33819</v>
      </c>
      <c r="AD56" s="140">
        <v>3657083.33819</v>
      </c>
      <c r="AE56" s="138">
        <v>0</v>
      </c>
      <c r="AF56" s="138">
        <v>0</v>
      </c>
      <c r="AG56" s="138">
        <v>0</v>
      </c>
      <c r="AH56" s="117">
        <f t="shared" si="4"/>
        <v>0</v>
      </c>
      <c r="AI56" s="138">
        <v>0</v>
      </c>
      <c r="AJ56" s="138">
        <v>0</v>
      </c>
      <c r="AK56" s="138">
        <v>0</v>
      </c>
      <c r="AL56" s="138">
        <v>0</v>
      </c>
      <c r="AM56" s="138">
        <v>0</v>
      </c>
      <c r="AN56" s="140">
        <v>11336497.00429</v>
      </c>
      <c r="AO56" s="138">
        <v>0</v>
      </c>
      <c r="AP56" s="138">
        <v>0</v>
      </c>
      <c r="AQ56" s="138">
        <v>0</v>
      </c>
      <c r="AR56" s="119">
        <f t="shared" si="5"/>
        <v>15174298.58035</v>
      </c>
      <c r="AS56" s="119">
        <f t="shared" si="6"/>
        <v>6952610.5006600004</v>
      </c>
      <c r="AT56" s="140">
        <v>787734.40216000006</v>
      </c>
      <c r="AU56" s="138">
        <v>0</v>
      </c>
      <c r="AV56" s="138">
        <v>0</v>
      </c>
      <c r="AW56" s="138">
        <v>0</v>
      </c>
      <c r="AX56" s="140">
        <v>6164876.0985000003</v>
      </c>
      <c r="AY56" s="138">
        <v>0</v>
      </c>
      <c r="AZ56" s="119">
        <f t="shared" si="7"/>
        <v>323642504.06957</v>
      </c>
      <c r="BA56" s="140">
        <v>230057530.28762001</v>
      </c>
      <c r="BB56" s="138">
        <v>0</v>
      </c>
      <c r="BC56" s="138">
        <v>0</v>
      </c>
      <c r="BD56" s="138">
        <v>0</v>
      </c>
      <c r="BE56" s="140">
        <v>93584973.781949997</v>
      </c>
      <c r="BF56" s="138">
        <v>0</v>
      </c>
      <c r="BG56" s="138">
        <v>0</v>
      </c>
      <c r="BH56" s="138">
        <v>0</v>
      </c>
      <c r="BI56" s="138">
        <v>0</v>
      </c>
      <c r="BJ56" s="124">
        <f t="shared" si="8"/>
        <v>330595114.57023001</v>
      </c>
      <c r="BK56" s="119">
        <f t="shared" si="14"/>
        <v>-315420815.98988003</v>
      </c>
      <c r="BL56" s="119">
        <f t="shared" si="9"/>
        <v>-114892032.22431381</v>
      </c>
      <c r="BM56" s="133">
        <v>0</v>
      </c>
      <c r="BN56" s="117">
        <v>0</v>
      </c>
      <c r="BO56" s="117">
        <f t="shared" si="11"/>
        <v>0</v>
      </c>
      <c r="BP56" s="120">
        <f t="shared" si="12"/>
        <v>120203369.57814196</v>
      </c>
      <c r="BQ56" s="120">
        <f t="shared" si="13"/>
        <v>6070270163.6961689</v>
      </c>
    </row>
    <row r="57" spans="1:69" x14ac:dyDescent="0.25">
      <c r="A57" s="117">
        <v>52</v>
      </c>
      <c r="B57" s="117">
        <v>2075</v>
      </c>
      <c r="C57" s="138">
        <v>2</v>
      </c>
      <c r="D57" s="117">
        <f t="shared" si="15"/>
        <v>0.35710999999999998</v>
      </c>
      <c r="E57" s="138">
        <v>0</v>
      </c>
      <c r="F57" s="119">
        <f t="shared" si="0"/>
        <v>153635.33765999999</v>
      </c>
      <c r="G57" s="140">
        <v>153635.33765999999</v>
      </c>
      <c r="H57" s="138">
        <v>0</v>
      </c>
      <c r="I57" s="138">
        <v>0</v>
      </c>
      <c r="J57" s="138">
        <v>0</v>
      </c>
      <c r="K57" s="138">
        <v>0</v>
      </c>
      <c r="L57" s="138">
        <v>0</v>
      </c>
      <c r="M57" s="119">
        <f t="shared" si="1"/>
        <v>0</v>
      </c>
      <c r="N57" s="138">
        <v>0</v>
      </c>
      <c r="O57" s="138">
        <v>0</v>
      </c>
      <c r="P57" s="138">
        <v>0</v>
      </c>
      <c r="Q57" s="138">
        <v>0</v>
      </c>
      <c r="R57" s="138">
        <v>0</v>
      </c>
      <c r="S57" s="138">
        <v>0</v>
      </c>
      <c r="T57" s="138">
        <v>0</v>
      </c>
      <c r="U57" s="119">
        <f t="shared" si="2"/>
        <v>0</v>
      </c>
      <c r="V57" s="138">
        <v>0</v>
      </c>
      <c r="W57" s="138">
        <v>0</v>
      </c>
      <c r="X57" s="138">
        <v>0</v>
      </c>
      <c r="Y57" s="138">
        <v>0</v>
      </c>
      <c r="Z57" s="138">
        <v>0</v>
      </c>
      <c r="AA57" s="138">
        <v>0</v>
      </c>
      <c r="AB57" s="138">
        <v>0</v>
      </c>
      <c r="AC57" s="119">
        <f t="shared" si="3"/>
        <v>3078633.0446100002</v>
      </c>
      <c r="AD57" s="140">
        <v>3078633.0446100002</v>
      </c>
      <c r="AE57" s="138">
        <v>0</v>
      </c>
      <c r="AF57" s="138">
        <v>0</v>
      </c>
      <c r="AG57" s="138">
        <v>0</v>
      </c>
      <c r="AH57" s="117">
        <f t="shared" si="4"/>
        <v>0</v>
      </c>
      <c r="AI57" s="138">
        <v>0</v>
      </c>
      <c r="AJ57" s="138">
        <v>0</v>
      </c>
      <c r="AK57" s="138">
        <v>0</v>
      </c>
      <c r="AL57" s="138">
        <v>0</v>
      </c>
      <c r="AM57" s="138">
        <v>0</v>
      </c>
      <c r="AN57" s="140">
        <v>9782148.5185700003</v>
      </c>
      <c r="AO57" s="138">
        <v>0</v>
      </c>
      <c r="AP57" s="138">
        <v>0</v>
      </c>
      <c r="AQ57" s="138">
        <v>0</v>
      </c>
      <c r="AR57" s="119">
        <f t="shared" si="5"/>
        <v>13014416.900839999</v>
      </c>
      <c r="AS57" s="119">
        <f t="shared" si="6"/>
        <v>5803122.4213300003</v>
      </c>
      <c r="AT57" s="140">
        <v>496000.77772999997</v>
      </c>
      <c r="AU57" s="138">
        <v>0</v>
      </c>
      <c r="AV57" s="138">
        <v>0</v>
      </c>
      <c r="AW57" s="138">
        <v>0</v>
      </c>
      <c r="AX57" s="140">
        <v>5307121.6436000001</v>
      </c>
      <c r="AY57" s="138">
        <v>0</v>
      </c>
      <c r="AZ57" s="119">
        <f t="shared" si="7"/>
        <v>286679029.70332998</v>
      </c>
      <c r="BA57" s="140">
        <v>201629295.65142</v>
      </c>
      <c r="BB57" s="138">
        <v>0</v>
      </c>
      <c r="BC57" s="138">
        <v>0</v>
      </c>
      <c r="BD57" s="138">
        <v>0</v>
      </c>
      <c r="BE57" s="140">
        <v>85049734.051909998</v>
      </c>
      <c r="BF57" s="138">
        <v>0</v>
      </c>
      <c r="BG57" s="138">
        <v>0</v>
      </c>
      <c r="BH57" s="138">
        <v>0</v>
      </c>
      <c r="BI57" s="138">
        <v>0</v>
      </c>
      <c r="BJ57" s="124">
        <f t="shared" si="8"/>
        <v>292482152.12466002</v>
      </c>
      <c r="BK57" s="119">
        <f t="shared" si="14"/>
        <v>-279467735.22381997</v>
      </c>
      <c r="BL57" s="119">
        <f t="shared" si="9"/>
        <v>-99800722.925778344</v>
      </c>
      <c r="BM57" s="133">
        <v>0</v>
      </c>
      <c r="BN57" s="117">
        <v>0</v>
      </c>
      <c r="BO57" s="117">
        <f t="shared" si="11"/>
        <v>0</v>
      </c>
      <c r="BP57" s="120">
        <f t="shared" si="12"/>
        <v>104319223.8844457</v>
      </c>
      <c r="BQ57" s="120">
        <f t="shared" si="13"/>
        <v>5372440030.0489531</v>
      </c>
    </row>
    <row r="58" spans="1:69" x14ac:dyDescent="0.25">
      <c r="A58" s="117">
        <v>53</v>
      </c>
      <c r="B58" s="117">
        <v>2076</v>
      </c>
      <c r="C58" s="138">
        <v>2</v>
      </c>
      <c r="D58" s="117">
        <f t="shared" si="15"/>
        <v>0.35010999999999998</v>
      </c>
      <c r="E58" s="138">
        <v>0</v>
      </c>
      <c r="F58" s="119">
        <f t="shared" si="0"/>
        <v>130714.1995</v>
      </c>
      <c r="G58" s="140">
        <v>130714.1995</v>
      </c>
      <c r="H58" s="138">
        <v>0</v>
      </c>
      <c r="I58" s="138">
        <v>0</v>
      </c>
      <c r="J58" s="138">
        <v>0</v>
      </c>
      <c r="K58" s="138">
        <v>0</v>
      </c>
      <c r="L58" s="138">
        <v>0</v>
      </c>
      <c r="M58" s="119">
        <f t="shared" si="1"/>
        <v>0</v>
      </c>
      <c r="N58" s="138">
        <v>0</v>
      </c>
      <c r="O58" s="138">
        <v>0</v>
      </c>
      <c r="P58" s="138">
        <v>0</v>
      </c>
      <c r="Q58" s="138">
        <v>0</v>
      </c>
      <c r="R58" s="138">
        <v>0</v>
      </c>
      <c r="S58" s="138">
        <v>0</v>
      </c>
      <c r="T58" s="138">
        <v>0</v>
      </c>
      <c r="U58" s="119">
        <f t="shared" si="2"/>
        <v>0</v>
      </c>
      <c r="V58" s="138">
        <v>0</v>
      </c>
      <c r="W58" s="138">
        <v>0</v>
      </c>
      <c r="X58" s="138">
        <v>0</v>
      </c>
      <c r="Y58" s="138">
        <v>0</v>
      </c>
      <c r="Z58" s="138">
        <v>0</v>
      </c>
      <c r="AA58" s="138">
        <v>0</v>
      </c>
      <c r="AB58" s="138">
        <v>0</v>
      </c>
      <c r="AC58" s="119">
        <f t="shared" si="3"/>
        <v>2569646.8064700002</v>
      </c>
      <c r="AD58" s="140">
        <v>2569646.8064700002</v>
      </c>
      <c r="AE58" s="138">
        <v>0</v>
      </c>
      <c r="AF58" s="138">
        <v>0</v>
      </c>
      <c r="AG58" s="138">
        <v>0</v>
      </c>
      <c r="AH58" s="117">
        <f t="shared" si="4"/>
        <v>0</v>
      </c>
      <c r="AI58" s="138">
        <v>0</v>
      </c>
      <c r="AJ58" s="138">
        <v>0</v>
      </c>
      <c r="AK58" s="138">
        <v>0</v>
      </c>
      <c r="AL58" s="138">
        <v>0</v>
      </c>
      <c r="AM58" s="138">
        <v>0</v>
      </c>
      <c r="AN58" s="140">
        <v>8364745.6343599996</v>
      </c>
      <c r="AO58" s="138">
        <v>0</v>
      </c>
      <c r="AP58" s="138">
        <v>0</v>
      </c>
      <c r="AQ58" s="138">
        <v>0</v>
      </c>
      <c r="AR58" s="119">
        <f t="shared" si="5"/>
        <v>11065106.64033</v>
      </c>
      <c r="AS58" s="119">
        <f t="shared" si="6"/>
        <v>4870326.6049499996</v>
      </c>
      <c r="AT58" s="140">
        <v>310044.78697000002</v>
      </c>
      <c r="AU58" s="138">
        <v>0</v>
      </c>
      <c r="AV58" s="138">
        <v>0</v>
      </c>
      <c r="AW58" s="138">
        <v>0</v>
      </c>
      <c r="AX58" s="140">
        <v>4560281.8179799998</v>
      </c>
      <c r="AY58" s="138">
        <v>0</v>
      </c>
      <c r="AZ58" s="119">
        <f t="shared" si="7"/>
        <v>252052852.82339999</v>
      </c>
      <c r="BA58" s="140">
        <v>175348478.91962001</v>
      </c>
      <c r="BB58" s="138">
        <v>0</v>
      </c>
      <c r="BC58" s="138">
        <v>0</v>
      </c>
      <c r="BD58" s="138">
        <v>0</v>
      </c>
      <c r="BE58" s="140">
        <v>76704373.903779998</v>
      </c>
      <c r="BF58" s="138">
        <v>0</v>
      </c>
      <c r="BG58" s="138">
        <v>0</v>
      </c>
      <c r="BH58" s="138">
        <v>0</v>
      </c>
      <c r="BI58" s="138">
        <v>0</v>
      </c>
      <c r="BJ58" s="124">
        <f t="shared" si="8"/>
        <v>256923179.42835</v>
      </c>
      <c r="BK58" s="119">
        <f t="shared" si="14"/>
        <v>-245858072.78802001</v>
      </c>
      <c r="BL58" s="119">
        <f t="shared" si="9"/>
        <v>-86077369.863813683</v>
      </c>
      <c r="BM58" s="133">
        <v>0</v>
      </c>
      <c r="BN58" s="117">
        <v>0</v>
      </c>
      <c r="BO58" s="117">
        <f t="shared" si="11"/>
        <v>0</v>
      </c>
      <c r="BP58" s="120">
        <f t="shared" si="12"/>
        <v>89888785.299369574</v>
      </c>
      <c r="BQ58" s="120">
        <f t="shared" si="13"/>
        <v>4719161228.2169027</v>
      </c>
    </row>
    <row r="59" spans="1:69" x14ac:dyDescent="0.25">
      <c r="A59" s="117">
        <v>54</v>
      </c>
      <c r="B59" s="117">
        <v>2077</v>
      </c>
      <c r="C59" s="138">
        <v>2</v>
      </c>
      <c r="D59" s="117">
        <f t="shared" si="15"/>
        <v>0.34325</v>
      </c>
      <c r="E59" s="138">
        <v>0</v>
      </c>
      <c r="F59" s="119">
        <f t="shared" si="0"/>
        <v>111253.19975</v>
      </c>
      <c r="G59" s="140">
        <v>111253.19975</v>
      </c>
      <c r="H59" s="138">
        <v>0</v>
      </c>
      <c r="I59" s="138">
        <v>0</v>
      </c>
      <c r="J59" s="138">
        <v>0</v>
      </c>
      <c r="K59" s="138">
        <v>0</v>
      </c>
      <c r="L59" s="138">
        <v>0</v>
      </c>
      <c r="M59" s="119">
        <f t="shared" si="1"/>
        <v>0</v>
      </c>
      <c r="N59" s="138">
        <v>0</v>
      </c>
      <c r="O59" s="138">
        <v>0</v>
      </c>
      <c r="P59" s="138">
        <v>0</v>
      </c>
      <c r="Q59" s="138">
        <v>0</v>
      </c>
      <c r="R59" s="138">
        <v>0</v>
      </c>
      <c r="S59" s="138">
        <v>0</v>
      </c>
      <c r="T59" s="138">
        <v>0</v>
      </c>
      <c r="U59" s="119">
        <f t="shared" si="2"/>
        <v>0</v>
      </c>
      <c r="V59" s="138">
        <v>0</v>
      </c>
      <c r="W59" s="138">
        <v>0</v>
      </c>
      <c r="X59" s="138">
        <v>0</v>
      </c>
      <c r="Y59" s="138">
        <v>0</v>
      </c>
      <c r="Z59" s="138">
        <v>0</v>
      </c>
      <c r="AA59" s="138">
        <v>0</v>
      </c>
      <c r="AB59" s="138">
        <v>0</v>
      </c>
      <c r="AC59" s="119">
        <f t="shared" si="3"/>
        <v>2125622.73526</v>
      </c>
      <c r="AD59" s="140">
        <v>2125622.73526</v>
      </c>
      <c r="AE59" s="138">
        <v>0</v>
      </c>
      <c r="AF59" s="138">
        <v>0</v>
      </c>
      <c r="AG59" s="138">
        <v>0</v>
      </c>
      <c r="AH59" s="117">
        <f t="shared" si="4"/>
        <v>0</v>
      </c>
      <c r="AI59" s="138">
        <v>0</v>
      </c>
      <c r="AJ59" s="138">
        <v>0</v>
      </c>
      <c r="AK59" s="138">
        <v>0</v>
      </c>
      <c r="AL59" s="138">
        <v>0</v>
      </c>
      <c r="AM59" s="138">
        <v>0</v>
      </c>
      <c r="AN59" s="140">
        <v>7084859.40436</v>
      </c>
      <c r="AO59" s="138">
        <v>0</v>
      </c>
      <c r="AP59" s="138">
        <v>0</v>
      </c>
      <c r="AQ59" s="138">
        <v>0</v>
      </c>
      <c r="AR59" s="119">
        <f t="shared" si="5"/>
        <v>9321735.3393699992</v>
      </c>
      <c r="AS59" s="119">
        <f t="shared" si="6"/>
        <v>4104552.4535599998</v>
      </c>
      <c r="AT59" s="140">
        <v>193755.69138999999</v>
      </c>
      <c r="AU59" s="138">
        <v>0</v>
      </c>
      <c r="AV59" s="138">
        <v>0</v>
      </c>
      <c r="AW59" s="138">
        <v>0</v>
      </c>
      <c r="AX59" s="140">
        <v>3910796.76217</v>
      </c>
      <c r="AY59" s="138">
        <v>0</v>
      </c>
      <c r="AZ59" s="119">
        <f t="shared" si="7"/>
        <v>219861591.34931999</v>
      </c>
      <c r="BA59" s="140">
        <v>151242471.25139001</v>
      </c>
      <c r="BB59" s="138">
        <v>0</v>
      </c>
      <c r="BC59" s="138">
        <v>0</v>
      </c>
      <c r="BD59" s="138">
        <v>0</v>
      </c>
      <c r="BE59" s="140">
        <v>68619120.097929999</v>
      </c>
      <c r="BF59" s="138">
        <v>0</v>
      </c>
      <c r="BG59" s="138">
        <v>0</v>
      </c>
      <c r="BH59" s="138">
        <v>0</v>
      </c>
      <c r="BI59" s="138">
        <v>0</v>
      </c>
      <c r="BJ59" s="124">
        <f t="shared" si="8"/>
        <v>223966143.80287999</v>
      </c>
      <c r="BK59" s="119">
        <f t="shared" si="14"/>
        <v>-214644408.46351001</v>
      </c>
      <c r="BL59" s="119">
        <f t="shared" si="9"/>
        <v>-73676693.205099806</v>
      </c>
      <c r="BM59" s="133">
        <v>0</v>
      </c>
      <c r="BN59" s="117">
        <v>0</v>
      </c>
      <c r="BO59" s="117">
        <f t="shared" si="11"/>
        <v>0</v>
      </c>
      <c r="BP59" s="120">
        <f t="shared" si="12"/>
        <v>76862381.011249512</v>
      </c>
      <c r="BQ59" s="120">
        <f t="shared" si="13"/>
        <v>4112137384.1018491</v>
      </c>
    </row>
    <row r="60" spans="1:69" x14ac:dyDescent="0.25">
      <c r="A60" s="117">
        <v>55</v>
      </c>
      <c r="B60" s="117">
        <v>2078</v>
      </c>
      <c r="C60" s="138">
        <v>2</v>
      </c>
      <c r="D60" s="117">
        <f t="shared" si="15"/>
        <v>0.33651999999999999</v>
      </c>
      <c r="E60" s="138">
        <v>0</v>
      </c>
      <c r="F60" s="119">
        <f t="shared" si="0"/>
        <v>94725.757719999994</v>
      </c>
      <c r="G60" s="140">
        <v>94725.757719999994</v>
      </c>
      <c r="H60" s="138">
        <v>0</v>
      </c>
      <c r="I60" s="138">
        <v>0</v>
      </c>
      <c r="J60" s="138">
        <v>0</v>
      </c>
      <c r="K60" s="138">
        <v>0</v>
      </c>
      <c r="L60" s="138">
        <v>0</v>
      </c>
      <c r="M60" s="119">
        <f t="shared" si="1"/>
        <v>0</v>
      </c>
      <c r="N60" s="138">
        <v>0</v>
      </c>
      <c r="O60" s="138">
        <v>0</v>
      </c>
      <c r="P60" s="138">
        <v>0</v>
      </c>
      <c r="Q60" s="138">
        <v>0</v>
      </c>
      <c r="R60" s="138">
        <v>0</v>
      </c>
      <c r="S60" s="138">
        <v>0</v>
      </c>
      <c r="T60" s="138">
        <v>0</v>
      </c>
      <c r="U60" s="119">
        <f t="shared" si="2"/>
        <v>0</v>
      </c>
      <c r="V60" s="138">
        <v>0</v>
      </c>
      <c r="W60" s="138">
        <v>0</v>
      </c>
      <c r="X60" s="138">
        <v>0</v>
      </c>
      <c r="Y60" s="138">
        <v>0</v>
      </c>
      <c r="Z60" s="138">
        <v>0</v>
      </c>
      <c r="AA60" s="138">
        <v>0</v>
      </c>
      <c r="AB60" s="138">
        <v>0</v>
      </c>
      <c r="AC60" s="119">
        <f t="shared" si="3"/>
        <v>1741832.5878900001</v>
      </c>
      <c r="AD60" s="140">
        <v>1741832.5878900001</v>
      </c>
      <c r="AE60" s="138">
        <v>0</v>
      </c>
      <c r="AF60" s="138">
        <v>0</v>
      </c>
      <c r="AG60" s="138">
        <v>0</v>
      </c>
      <c r="AH60" s="117">
        <f t="shared" si="4"/>
        <v>0</v>
      </c>
      <c r="AI60" s="138">
        <v>0</v>
      </c>
      <c r="AJ60" s="138">
        <v>0</v>
      </c>
      <c r="AK60" s="138">
        <v>0</v>
      </c>
      <c r="AL60" s="138">
        <v>0</v>
      </c>
      <c r="AM60" s="138">
        <v>0</v>
      </c>
      <c r="AN60" s="140">
        <v>5940327.0527900001</v>
      </c>
      <c r="AO60" s="138">
        <v>0</v>
      </c>
      <c r="AP60" s="138">
        <v>0</v>
      </c>
      <c r="AQ60" s="138">
        <v>0</v>
      </c>
      <c r="AR60" s="119">
        <f t="shared" si="5"/>
        <v>7776885.3984000003</v>
      </c>
      <c r="AS60" s="119">
        <f t="shared" si="6"/>
        <v>3470530.2746700002</v>
      </c>
      <c r="AT60" s="140">
        <v>122016.54418</v>
      </c>
      <c r="AU60" s="138">
        <v>0</v>
      </c>
      <c r="AV60" s="138">
        <v>0</v>
      </c>
      <c r="AW60" s="138">
        <v>0</v>
      </c>
      <c r="AX60" s="140">
        <v>3348513.73049</v>
      </c>
      <c r="AY60" s="138">
        <v>0</v>
      </c>
      <c r="AZ60" s="119">
        <f t="shared" si="7"/>
        <v>190182544.65371999</v>
      </c>
      <c r="BA60" s="140">
        <v>129327950.64685</v>
      </c>
      <c r="BB60" s="138">
        <v>0</v>
      </c>
      <c r="BC60" s="138">
        <v>0</v>
      </c>
      <c r="BD60" s="138">
        <v>0</v>
      </c>
      <c r="BE60" s="140">
        <v>60854594.006870002</v>
      </c>
      <c r="BF60" s="138">
        <v>0</v>
      </c>
      <c r="BG60" s="138">
        <v>0</v>
      </c>
      <c r="BH60" s="138">
        <v>0</v>
      </c>
      <c r="BI60" s="138">
        <v>0</v>
      </c>
      <c r="BJ60" s="124">
        <f t="shared" si="8"/>
        <v>193653074.92839</v>
      </c>
      <c r="BK60" s="119">
        <f t="shared" si="14"/>
        <v>-185876189.52998999</v>
      </c>
      <c r="BL60" s="119">
        <f t="shared" si="9"/>
        <v>-62551055.300632231</v>
      </c>
      <c r="BM60" s="133">
        <v>0</v>
      </c>
      <c r="BN60" s="117">
        <v>0</v>
      </c>
      <c r="BO60" s="117">
        <f t="shared" si="11"/>
        <v>0</v>
      </c>
      <c r="BP60" s="120">
        <f t="shared" si="12"/>
        <v>65189348.21628581</v>
      </c>
      <c r="BQ60" s="120">
        <f t="shared" si="13"/>
        <v>3552819477.7875767</v>
      </c>
    </row>
    <row r="61" spans="1:69" x14ac:dyDescent="0.25">
      <c r="A61" s="117">
        <v>56</v>
      </c>
      <c r="B61" s="117">
        <v>2079</v>
      </c>
      <c r="C61" s="138">
        <v>2</v>
      </c>
      <c r="D61" s="117">
        <f t="shared" si="15"/>
        <v>0.32991999999999999</v>
      </c>
      <c r="E61" s="138">
        <v>0</v>
      </c>
      <c r="F61" s="119">
        <f t="shared" si="0"/>
        <v>80716.96888</v>
      </c>
      <c r="G61" s="140">
        <v>80716.96888</v>
      </c>
      <c r="H61" s="138">
        <v>0</v>
      </c>
      <c r="I61" s="138">
        <v>0</v>
      </c>
      <c r="J61" s="138">
        <v>0</v>
      </c>
      <c r="K61" s="138">
        <v>0</v>
      </c>
      <c r="L61" s="138">
        <v>0</v>
      </c>
      <c r="M61" s="119">
        <f t="shared" si="1"/>
        <v>0</v>
      </c>
      <c r="N61" s="138">
        <v>0</v>
      </c>
      <c r="O61" s="138">
        <v>0</v>
      </c>
      <c r="P61" s="138">
        <v>0</v>
      </c>
      <c r="Q61" s="138">
        <v>0</v>
      </c>
      <c r="R61" s="138">
        <v>0</v>
      </c>
      <c r="S61" s="138">
        <v>0</v>
      </c>
      <c r="T61" s="138">
        <v>0</v>
      </c>
      <c r="U61" s="119">
        <f t="shared" si="2"/>
        <v>0</v>
      </c>
      <c r="V61" s="138">
        <v>0</v>
      </c>
      <c r="W61" s="138">
        <v>0</v>
      </c>
      <c r="X61" s="138">
        <v>0</v>
      </c>
      <c r="Y61" s="138">
        <v>0</v>
      </c>
      <c r="Z61" s="138">
        <v>0</v>
      </c>
      <c r="AA61" s="138">
        <v>0</v>
      </c>
      <c r="AB61" s="138">
        <v>0</v>
      </c>
      <c r="AC61" s="119">
        <f t="shared" si="3"/>
        <v>1413404.86262</v>
      </c>
      <c r="AD61" s="140">
        <v>1413404.86262</v>
      </c>
      <c r="AE61" s="138">
        <v>0</v>
      </c>
      <c r="AF61" s="138">
        <v>0</v>
      </c>
      <c r="AG61" s="138">
        <v>0</v>
      </c>
      <c r="AH61" s="117">
        <f t="shared" si="4"/>
        <v>0</v>
      </c>
      <c r="AI61" s="138">
        <v>0</v>
      </c>
      <c r="AJ61" s="138">
        <v>0</v>
      </c>
      <c r="AK61" s="138">
        <v>0</v>
      </c>
      <c r="AL61" s="138">
        <v>0</v>
      </c>
      <c r="AM61" s="138">
        <v>0</v>
      </c>
      <c r="AN61" s="140">
        <v>4927771.4495999999</v>
      </c>
      <c r="AO61" s="138">
        <v>0</v>
      </c>
      <c r="AP61" s="138">
        <v>0</v>
      </c>
      <c r="AQ61" s="138">
        <v>0</v>
      </c>
      <c r="AR61" s="119">
        <f t="shared" si="5"/>
        <v>6421893.2811000003</v>
      </c>
      <c r="AS61" s="119">
        <f t="shared" si="6"/>
        <v>2941424.5337700001</v>
      </c>
      <c r="AT61" s="140">
        <v>78004.004679999998</v>
      </c>
      <c r="AU61" s="138">
        <v>0</v>
      </c>
      <c r="AV61" s="138">
        <v>0</v>
      </c>
      <c r="AW61" s="138">
        <v>0</v>
      </c>
      <c r="AX61" s="140">
        <v>2863420.5290899999</v>
      </c>
      <c r="AY61" s="138">
        <v>0</v>
      </c>
      <c r="AZ61" s="119">
        <f t="shared" si="7"/>
        <v>163064649.65136001</v>
      </c>
      <c r="BA61" s="140">
        <v>109589850.32074</v>
      </c>
      <c r="BB61" s="138">
        <v>0</v>
      </c>
      <c r="BC61" s="138">
        <v>0</v>
      </c>
      <c r="BD61" s="138">
        <v>0</v>
      </c>
      <c r="BE61" s="140">
        <v>53474799.330619998</v>
      </c>
      <c r="BF61" s="138">
        <v>0</v>
      </c>
      <c r="BG61" s="138">
        <v>0</v>
      </c>
      <c r="BH61" s="138">
        <v>0</v>
      </c>
      <c r="BI61" s="138">
        <v>0</v>
      </c>
      <c r="BJ61" s="124">
        <f t="shared" si="8"/>
        <v>166006074.18513</v>
      </c>
      <c r="BK61" s="119">
        <f t="shared" si="14"/>
        <v>-159584180.90403</v>
      </c>
      <c r="BL61" s="119">
        <f t="shared" si="9"/>
        <v>-52650012.963857576</v>
      </c>
      <c r="BM61" s="133">
        <v>0</v>
      </c>
      <c r="BN61" s="117">
        <v>0</v>
      </c>
      <c r="BO61" s="117">
        <f t="shared" si="11"/>
        <v>0</v>
      </c>
      <c r="BP61" s="120">
        <f t="shared" si="12"/>
        <v>54813549.185981899</v>
      </c>
      <c r="BQ61" s="120">
        <f t="shared" si="13"/>
        <v>3042151979.8219953</v>
      </c>
    </row>
    <row r="62" spans="1:69" x14ac:dyDescent="0.25">
      <c r="A62" s="117">
        <v>57</v>
      </c>
      <c r="B62" s="117">
        <v>2080</v>
      </c>
      <c r="C62" s="138">
        <v>2</v>
      </c>
      <c r="D62" s="117">
        <f t="shared" si="15"/>
        <v>0.32345000000000002</v>
      </c>
      <c r="E62" s="138">
        <v>0</v>
      </c>
      <c r="F62" s="119">
        <f t="shared" si="0"/>
        <v>68842.168449999997</v>
      </c>
      <c r="G62" s="140">
        <v>68842.168449999997</v>
      </c>
      <c r="H62" s="138">
        <v>0</v>
      </c>
      <c r="I62" s="138">
        <v>0</v>
      </c>
      <c r="J62" s="138">
        <v>0</v>
      </c>
      <c r="K62" s="138">
        <v>0</v>
      </c>
      <c r="L62" s="138">
        <v>0</v>
      </c>
      <c r="M62" s="119">
        <f t="shared" si="1"/>
        <v>0</v>
      </c>
      <c r="N62" s="138">
        <v>0</v>
      </c>
      <c r="O62" s="138">
        <v>0</v>
      </c>
      <c r="P62" s="138">
        <v>0</v>
      </c>
      <c r="Q62" s="138">
        <v>0</v>
      </c>
      <c r="R62" s="138">
        <v>0</v>
      </c>
      <c r="S62" s="138">
        <v>0</v>
      </c>
      <c r="T62" s="138">
        <v>0</v>
      </c>
      <c r="U62" s="119">
        <f t="shared" si="2"/>
        <v>0</v>
      </c>
      <c r="V62" s="138">
        <v>0</v>
      </c>
      <c r="W62" s="138">
        <v>0</v>
      </c>
      <c r="X62" s="138">
        <v>0</v>
      </c>
      <c r="Y62" s="138">
        <v>0</v>
      </c>
      <c r="Z62" s="138">
        <v>0</v>
      </c>
      <c r="AA62" s="138">
        <v>0</v>
      </c>
      <c r="AB62" s="138">
        <v>0</v>
      </c>
      <c r="AC62" s="119">
        <f t="shared" si="3"/>
        <v>1135203.7955400001</v>
      </c>
      <c r="AD62" s="140">
        <v>1135203.7955400001</v>
      </c>
      <c r="AE62" s="138">
        <v>0</v>
      </c>
      <c r="AF62" s="138">
        <v>0</v>
      </c>
      <c r="AG62" s="138">
        <v>0</v>
      </c>
      <c r="AH62" s="117">
        <f t="shared" si="4"/>
        <v>0</v>
      </c>
      <c r="AI62" s="138">
        <v>0</v>
      </c>
      <c r="AJ62" s="138">
        <v>0</v>
      </c>
      <c r="AK62" s="138">
        <v>0</v>
      </c>
      <c r="AL62" s="138">
        <v>0</v>
      </c>
      <c r="AM62" s="138">
        <v>0</v>
      </c>
      <c r="AN62" s="140">
        <v>4042143.9755500001</v>
      </c>
      <c r="AO62" s="138">
        <v>0</v>
      </c>
      <c r="AP62" s="138">
        <v>0</v>
      </c>
      <c r="AQ62" s="138">
        <v>0</v>
      </c>
      <c r="AR62" s="119">
        <f t="shared" si="5"/>
        <v>5246189.9395399997</v>
      </c>
      <c r="AS62" s="119">
        <f t="shared" si="6"/>
        <v>2497454.3374399999</v>
      </c>
      <c r="AT62" s="140">
        <v>50870.152240000003</v>
      </c>
      <c r="AU62" s="138">
        <v>0</v>
      </c>
      <c r="AV62" s="138">
        <v>0</v>
      </c>
      <c r="AW62" s="138">
        <v>0</v>
      </c>
      <c r="AX62" s="140">
        <v>2446584.1852000002</v>
      </c>
      <c r="AY62" s="138">
        <v>0</v>
      </c>
      <c r="AZ62" s="119">
        <f t="shared" si="7"/>
        <v>138527561.95594001</v>
      </c>
      <c r="BA62" s="140">
        <v>91991353.224350005</v>
      </c>
      <c r="BB62" s="138">
        <v>0</v>
      </c>
      <c r="BC62" s="138">
        <v>0</v>
      </c>
      <c r="BD62" s="138">
        <v>0</v>
      </c>
      <c r="BE62" s="140">
        <v>46536208.731590003</v>
      </c>
      <c r="BF62" s="138">
        <v>0</v>
      </c>
      <c r="BG62" s="138">
        <v>0</v>
      </c>
      <c r="BH62" s="138">
        <v>0</v>
      </c>
      <c r="BI62" s="138">
        <v>0</v>
      </c>
      <c r="BJ62" s="124">
        <f t="shared" si="8"/>
        <v>141025016.29337999</v>
      </c>
      <c r="BK62" s="119">
        <f t="shared" si="14"/>
        <v>-135778826.35383999</v>
      </c>
      <c r="BL62" s="119">
        <f t="shared" si="9"/>
        <v>-43917661.384149551</v>
      </c>
      <c r="BM62" s="133">
        <v>0</v>
      </c>
      <c r="BN62" s="117">
        <v>0</v>
      </c>
      <c r="BO62" s="117">
        <f t="shared" si="11"/>
        <v>0</v>
      </c>
      <c r="BP62" s="120">
        <f t="shared" si="12"/>
        <v>45673322.680752814</v>
      </c>
      <c r="BQ62" s="120">
        <f t="shared" si="13"/>
        <v>2580542731.462534</v>
      </c>
    </row>
    <row r="63" spans="1:69" x14ac:dyDescent="0.25">
      <c r="A63" s="117">
        <v>58</v>
      </c>
      <c r="B63" s="117">
        <v>2081</v>
      </c>
      <c r="C63" s="138">
        <v>2</v>
      </c>
      <c r="D63" s="117">
        <f t="shared" si="15"/>
        <v>0.31711</v>
      </c>
      <c r="E63" s="138">
        <v>0</v>
      </c>
      <c r="F63" s="119">
        <f t="shared" si="0"/>
        <v>58789.22638</v>
      </c>
      <c r="G63" s="140">
        <v>58789.22638</v>
      </c>
      <c r="H63" s="138">
        <v>0</v>
      </c>
      <c r="I63" s="138">
        <v>0</v>
      </c>
      <c r="J63" s="138">
        <v>0</v>
      </c>
      <c r="K63" s="138">
        <v>0</v>
      </c>
      <c r="L63" s="138">
        <v>0</v>
      </c>
      <c r="M63" s="119">
        <f t="shared" si="1"/>
        <v>0</v>
      </c>
      <c r="N63" s="138">
        <v>0</v>
      </c>
      <c r="O63" s="138">
        <v>0</v>
      </c>
      <c r="P63" s="138">
        <v>0</v>
      </c>
      <c r="Q63" s="138">
        <v>0</v>
      </c>
      <c r="R63" s="138">
        <v>0</v>
      </c>
      <c r="S63" s="138">
        <v>0</v>
      </c>
      <c r="T63" s="138">
        <v>0</v>
      </c>
      <c r="U63" s="119">
        <f t="shared" si="2"/>
        <v>0</v>
      </c>
      <c r="V63" s="138">
        <v>0</v>
      </c>
      <c r="W63" s="138">
        <v>0</v>
      </c>
      <c r="X63" s="138">
        <v>0</v>
      </c>
      <c r="Y63" s="138">
        <v>0</v>
      </c>
      <c r="Z63" s="138">
        <v>0</v>
      </c>
      <c r="AA63" s="138">
        <v>0</v>
      </c>
      <c r="AB63" s="138">
        <v>0</v>
      </c>
      <c r="AC63" s="119">
        <f t="shared" si="3"/>
        <v>902163.49221000005</v>
      </c>
      <c r="AD63" s="140">
        <v>902163.49221000005</v>
      </c>
      <c r="AE63" s="138">
        <v>0</v>
      </c>
      <c r="AF63" s="138">
        <v>0</v>
      </c>
      <c r="AG63" s="138">
        <v>0</v>
      </c>
      <c r="AH63" s="117">
        <f t="shared" si="4"/>
        <v>0</v>
      </c>
      <c r="AI63" s="138">
        <v>0</v>
      </c>
      <c r="AJ63" s="138">
        <v>0</v>
      </c>
      <c r="AK63" s="138">
        <v>0</v>
      </c>
      <c r="AL63" s="138">
        <v>0</v>
      </c>
      <c r="AM63" s="138">
        <v>0</v>
      </c>
      <c r="AN63" s="140">
        <v>3276556.6106199999</v>
      </c>
      <c r="AO63" s="138">
        <v>0</v>
      </c>
      <c r="AP63" s="138">
        <v>0</v>
      </c>
      <c r="AQ63" s="138">
        <v>0</v>
      </c>
      <c r="AR63" s="119">
        <f t="shared" si="5"/>
        <v>4237509.3292100001</v>
      </c>
      <c r="AS63" s="119">
        <f t="shared" si="6"/>
        <v>2123176.77911</v>
      </c>
      <c r="AT63" s="140">
        <v>33873.227650000001</v>
      </c>
      <c r="AU63" s="138">
        <v>0</v>
      </c>
      <c r="AV63" s="138">
        <v>0</v>
      </c>
      <c r="AW63" s="138">
        <v>0</v>
      </c>
      <c r="AX63" s="140">
        <v>2089303.55146</v>
      </c>
      <c r="AY63" s="138">
        <v>0</v>
      </c>
      <c r="AZ63" s="119">
        <f t="shared" si="7"/>
        <v>116544591.77801999</v>
      </c>
      <c r="BA63" s="140">
        <v>76453007.115060002</v>
      </c>
      <c r="BB63" s="138">
        <v>0</v>
      </c>
      <c r="BC63" s="138">
        <v>0</v>
      </c>
      <c r="BD63" s="138">
        <v>0</v>
      </c>
      <c r="BE63" s="140">
        <v>40091584.66296</v>
      </c>
      <c r="BF63" s="138">
        <v>0</v>
      </c>
      <c r="BG63" s="138">
        <v>0</v>
      </c>
      <c r="BH63" s="138">
        <v>0</v>
      </c>
      <c r="BI63" s="138">
        <v>0</v>
      </c>
      <c r="BJ63" s="124">
        <f t="shared" si="8"/>
        <v>118667768.55712999</v>
      </c>
      <c r="BK63" s="119">
        <f t="shared" si="14"/>
        <v>-114430259.22792</v>
      </c>
      <c r="BL63" s="119">
        <f t="shared" si="9"/>
        <v>-36286979.50376571</v>
      </c>
      <c r="BM63" s="133">
        <v>0</v>
      </c>
      <c r="BN63" s="117">
        <v>0</v>
      </c>
      <c r="BO63" s="117">
        <f t="shared" si="11"/>
        <v>0</v>
      </c>
      <c r="BP63" s="120">
        <f t="shared" si="12"/>
        <v>37695693.291470855</v>
      </c>
      <c r="BQ63" s="120">
        <f t="shared" si="13"/>
        <v>2167502364.2595744</v>
      </c>
    </row>
    <row r="64" spans="1:69" x14ac:dyDescent="0.25">
      <c r="A64" s="117">
        <v>59</v>
      </c>
      <c r="B64" s="117">
        <v>2082</v>
      </c>
      <c r="C64" s="138">
        <v>2</v>
      </c>
      <c r="D64" s="117">
        <f t="shared" si="15"/>
        <v>0.31089</v>
      </c>
      <c r="E64" s="138">
        <v>0</v>
      </c>
      <c r="F64" s="119">
        <f t="shared" si="0"/>
        <v>50272.36881</v>
      </c>
      <c r="G64" s="140">
        <v>50272.36881</v>
      </c>
      <c r="H64" s="138">
        <v>0</v>
      </c>
      <c r="I64" s="138">
        <v>0</v>
      </c>
      <c r="J64" s="138">
        <v>0</v>
      </c>
      <c r="K64" s="138">
        <v>0</v>
      </c>
      <c r="L64" s="138">
        <v>0</v>
      </c>
      <c r="M64" s="119">
        <f t="shared" si="1"/>
        <v>0</v>
      </c>
      <c r="N64" s="138">
        <v>0</v>
      </c>
      <c r="O64" s="138">
        <v>0</v>
      </c>
      <c r="P64" s="138">
        <v>0</v>
      </c>
      <c r="Q64" s="138">
        <v>0</v>
      </c>
      <c r="R64" s="138">
        <v>0</v>
      </c>
      <c r="S64" s="138">
        <v>0</v>
      </c>
      <c r="T64" s="138">
        <v>0</v>
      </c>
      <c r="U64" s="119">
        <f t="shared" si="2"/>
        <v>0</v>
      </c>
      <c r="V64" s="138">
        <v>0</v>
      </c>
      <c r="W64" s="138">
        <v>0</v>
      </c>
      <c r="X64" s="138">
        <v>0</v>
      </c>
      <c r="Y64" s="138">
        <v>0</v>
      </c>
      <c r="Z64" s="138">
        <v>0</v>
      </c>
      <c r="AA64" s="138">
        <v>0</v>
      </c>
      <c r="AB64" s="138">
        <v>0</v>
      </c>
      <c r="AC64" s="119">
        <f t="shared" si="3"/>
        <v>709091.93435</v>
      </c>
      <c r="AD64" s="140">
        <v>709091.93435</v>
      </c>
      <c r="AE64" s="138">
        <v>0</v>
      </c>
      <c r="AF64" s="138">
        <v>0</v>
      </c>
      <c r="AG64" s="138">
        <v>0</v>
      </c>
      <c r="AH64" s="117">
        <f t="shared" si="4"/>
        <v>0</v>
      </c>
      <c r="AI64" s="138">
        <v>0</v>
      </c>
      <c r="AJ64" s="138">
        <v>0</v>
      </c>
      <c r="AK64" s="138">
        <v>0</v>
      </c>
      <c r="AL64" s="138">
        <v>0</v>
      </c>
      <c r="AM64" s="138">
        <v>0</v>
      </c>
      <c r="AN64" s="140">
        <v>2622901.4148599999</v>
      </c>
      <c r="AO64" s="138">
        <v>0</v>
      </c>
      <c r="AP64" s="138">
        <v>0</v>
      </c>
      <c r="AQ64" s="138">
        <v>0</v>
      </c>
      <c r="AR64" s="119">
        <f t="shared" si="5"/>
        <v>3382265.71802</v>
      </c>
      <c r="AS64" s="119">
        <f t="shared" si="6"/>
        <v>1806943.9077600001</v>
      </c>
      <c r="AT64" s="140">
        <v>22957.95637</v>
      </c>
      <c r="AU64" s="138">
        <v>0</v>
      </c>
      <c r="AV64" s="138">
        <v>0</v>
      </c>
      <c r="AW64" s="138">
        <v>0</v>
      </c>
      <c r="AX64" s="140">
        <v>1783985.9513900001</v>
      </c>
      <c r="AY64" s="138">
        <v>0</v>
      </c>
      <c r="AZ64" s="119">
        <f t="shared" si="7"/>
        <v>97059835.146050006</v>
      </c>
      <c r="BA64" s="140">
        <v>62878449.595760003</v>
      </c>
      <c r="BB64" s="138">
        <v>0</v>
      </c>
      <c r="BC64" s="138">
        <v>0</v>
      </c>
      <c r="BD64" s="138">
        <v>0</v>
      </c>
      <c r="BE64" s="140">
        <v>34181385.550290003</v>
      </c>
      <c r="BF64" s="138">
        <v>0</v>
      </c>
      <c r="BG64" s="138">
        <v>0</v>
      </c>
      <c r="BH64" s="138">
        <v>0</v>
      </c>
      <c r="BI64" s="138">
        <v>0</v>
      </c>
      <c r="BJ64" s="124">
        <f t="shared" si="8"/>
        <v>98866779.05381</v>
      </c>
      <c r="BK64" s="119">
        <f t="shared" si="14"/>
        <v>-95484513.335789993</v>
      </c>
      <c r="BL64" s="119">
        <f t="shared" si="9"/>
        <v>-29685180.350963753</v>
      </c>
      <c r="BM64" s="133">
        <v>0</v>
      </c>
      <c r="BN64" s="117">
        <v>0</v>
      </c>
      <c r="BO64" s="117">
        <f t="shared" si="11"/>
        <v>0</v>
      </c>
      <c r="BP64" s="120">
        <f t="shared" si="12"/>
        <v>30802912.601222768</v>
      </c>
      <c r="BQ64" s="120">
        <f t="shared" si="13"/>
        <v>1801970387.1715319</v>
      </c>
    </row>
    <row r="65" spans="1:69" x14ac:dyDescent="0.25">
      <c r="A65" s="117">
        <v>60</v>
      </c>
      <c r="B65" s="117">
        <v>2083</v>
      </c>
      <c r="C65" s="138">
        <v>2</v>
      </c>
      <c r="D65" s="117">
        <f t="shared" si="15"/>
        <v>0.30479000000000001</v>
      </c>
      <c r="E65" s="138">
        <v>0</v>
      </c>
      <c r="F65" s="119">
        <f t="shared" si="0"/>
        <v>43059.658230000001</v>
      </c>
      <c r="G65" s="140">
        <v>43059.658230000001</v>
      </c>
      <c r="H65" s="138">
        <v>0</v>
      </c>
      <c r="I65" s="138">
        <v>0</v>
      </c>
      <c r="J65" s="138">
        <v>0</v>
      </c>
      <c r="K65" s="138">
        <v>0</v>
      </c>
      <c r="L65" s="138">
        <v>0</v>
      </c>
      <c r="M65" s="119">
        <f t="shared" si="1"/>
        <v>0</v>
      </c>
      <c r="N65" s="138">
        <v>0</v>
      </c>
      <c r="O65" s="138">
        <v>0</v>
      </c>
      <c r="P65" s="138">
        <v>0</v>
      </c>
      <c r="Q65" s="138">
        <v>0</v>
      </c>
      <c r="R65" s="138">
        <v>0</v>
      </c>
      <c r="S65" s="138">
        <v>0</v>
      </c>
      <c r="T65" s="138">
        <v>0</v>
      </c>
      <c r="U65" s="119">
        <f t="shared" si="2"/>
        <v>0</v>
      </c>
      <c r="V65" s="138">
        <v>0</v>
      </c>
      <c r="W65" s="138">
        <v>0</v>
      </c>
      <c r="X65" s="138">
        <v>0</v>
      </c>
      <c r="Y65" s="138">
        <v>0</v>
      </c>
      <c r="Z65" s="138">
        <v>0</v>
      </c>
      <c r="AA65" s="138">
        <v>0</v>
      </c>
      <c r="AB65" s="138">
        <v>0</v>
      </c>
      <c r="AC65" s="119">
        <f t="shared" si="3"/>
        <v>551012.48406000005</v>
      </c>
      <c r="AD65" s="140">
        <v>551012.48406000005</v>
      </c>
      <c r="AE65" s="138">
        <v>0</v>
      </c>
      <c r="AF65" s="138">
        <v>0</v>
      </c>
      <c r="AG65" s="138">
        <v>0</v>
      </c>
      <c r="AH65" s="117">
        <f t="shared" si="4"/>
        <v>0</v>
      </c>
      <c r="AI65" s="138">
        <v>0</v>
      </c>
      <c r="AJ65" s="138">
        <v>0</v>
      </c>
      <c r="AK65" s="138">
        <v>0</v>
      </c>
      <c r="AL65" s="138">
        <v>0</v>
      </c>
      <c r="AM65" s="138">
        <v>0</v>
      </c>
      <c r="AN65" s="140">
        <v>2072032.2452700001</v>
      </c>
      <c r="AO65" s="138">
        <v>0</v>
      </c>
      <c r="AP65" s="138">
        <v>0</v>
      </c>
      <c r="AQ65" s="138">
        <v>0</v>
      </c>
      <c r="AR65" s="119">
        <f t="shared" si="5"/>
        <v>2666104.3875600002</v>
      </c>
      <c r="AS65" s="119">
        <f t="shared" si="6"/>
        <v>1539026.3739799999</v>
      </c>
      <c r="AT65" s="140">
        <v>15744.26289</v>
      </c>
      <c r="AU65" s="138">
        <v>0</v>
      </c>
      <c r="AV65" s="138">
        <v>0</v>
      </c>
      <c r="AW65" s="138">
        <v>0</v>
      </c>
      <c r="AX65" s="140">
        <v>1523282.11109</v>
      </c>
      <c r="AY65" s="138">
        <v>0</v>
      </c>
      <c r="AZ65" s="119">
        <f t="shared" si="7"/>
        <v>79971035.802019998</v>
      </c>
      <c r="BA65" s="140">
        <v>51140213.771370001</v>
      </c>
      <c r="BB65" s="138">
        <v>0</v>
      </c>
      <c r="BC65" s="138">
        <v>0</v>
      </c>
      <c r="BD65" s="138">
        <v>0</v>
      </c>
      <c r="BE65" s="140">
        <v>28830822.030650001</v>
      </c>
      <c r="BF65" s="138">
        <v>0</v>
      </c>
      <c r="BG65" s="138">
        <v>0</v>
      </c>
      <c r="BH65" s="138">
        <v>0</v>
      </c>
      <c r="BI65" s="138">
        <v>0</v>
      </c>
      <c r="BJ65" s="124">
        <f t="shared" si="8"/>
        <v>81510062.175999999</v>
      </c>
      <c r="BK65" s="119">
        <f t="shared" si="14"/>
        <v>-78843957.788440004</v>
      </c>
      <c r="BL65" s="119">
        <f t="shared" si="9"/>
        <v>-24030849.89433863</v>
      </c>
      <c r="BM65" s="133">
        <v>0</v>
      </c>
      <c r="BN65" s="117">
        <v>0</v>
      </c>
      <c r="BO65" s="117">
        <f t="shared" si="11"/>
        <v>0</v>
      </c>
      <c r="BP65" s="120">
        <f t="shared" si="12"/>
        <v>24907155.514533877</v>
      </c>
      <c r="BQ65" s="120">
        <f t="shared" si="13"/>
        <v>1481975753.1147656</v>
      </c>
    </row>
    <row r="66" spans="1:69" x14ac:dyDescent="0.25">
      <c r="A66" s="117">
        <v>61</v>
      </c>
      <c r="B66" s="117">
        <v>2084</v>
      </c>
      <c r="C66" s="138">
        <v>2</v>
      </c>
      <c r="D66" s="117">
        <f t="shared" si="15"/>
        <v>0.29881000000000002</v>
      </c>
      <c r="E66" s="138">
        <v>0</v>
      </c>
      <c r="F66" s="119">
        <f t="shared" si="0"/>
        <v>36948.240299999998</v>
      </c>
      <c r="G66" s="140">
        <v>36948.240299999998</v>
      </c>
      <c r="H66" s="138">
        <v>0</v>
      </c>
      <c r="I66" s="138">
        <v>0</v>
      </c>
      <c r="J66" s="138">
        <v>0</v>
      </c>
      <c r="K66" s="138">
        <v>0</v>
      </c>
      <c r="L66" s="138">
        <v>0</v>
      </c>
      <c r="M66" s="119">
        <f t="shared" si="1"/>
        <v>0</v>
      </c>
      <c r="N66" s="138">
        <v>0</v>
      </c>
      <c r="O66" s="138">
        <v>0</v>
      </c>
      <c r="P66" s="138">
        <v>0</v>
      </c>
      <c r="Q66" s="138">
        <v>0</v>
      </c>
      <c r="R66" s="138">
        <v>0</v>
      </c>
      <c r="S66" s="138">
        <v>0</v>
      </c>
      <c r="T66" s="138">
        <v>0</v>
      </c>
      <c r="U66" s="119">
        <f t="shared" si="2"/>
        <v>0</v>
      </c>
      <c r="V66" s="138">
        <v>0</v>
      </c>
      <c r="W66" s="138">
        <v>0</v>
      </c>
      <c r="X66" s="138">
        <v>0</v>
      </c>
      <c r="Y66" s="138">
        <v>0</v>
      </c>
      <c r="Z66" s="138">
        <v>0</v>
      </c>
      <c r="AA66" s="138">
        <v>0</v>
      </c>
      <c r="AB66" s="138">
        <v>0</v>
      </c>
      <c r="AC66" s="119">
        <f t="shared" si="3"/>
        <v>423156.0356</v>
      </c>
      <c r="AD66" s="140">
        <v>423156.0356</v>
      </c>
      <c r="AE66" s="138">
        <v>0</v>
      </c>
      <c r="AF66" s="138">
        <v>0</v>
      </c>
      <c r="AG66" s="138">
        <v>0</v>
      </c>
      <c r="AH66" s="117">
        <f t="shared" si="4"/>
        <v>0</v>
      </c>
      <c r="AI66" s="138">
        <v>0</v>
      </c>
      <c r="AJ66" s="138">
        <v>0</v>
      </c>
      <c r="AK66" s="138">
        <v>0</v>
      </c>
      <c r="AL66" s="138">
        <v>0</v>
      </c>
      <c r="AM66" s="138">
        <v>0</v>
      </c>
      <c r="AN66" s="140">
        <v>1614375.6511599999</v>
      </c>
      <c r="AO66" s="138">
        <v>0</v>
      </c>
      <c r="AP66" s="138">
        <v>0</v>
      </c>
      <c r="AQ66" s="138">
        <v>0</v>
      </c>
      <c r="AR66" s="119">
        <f t="shared" si="5"/>
        <v>2074479.9270599999</v>
      </c>
      <c r="AS66" s="119">
        <f t="shared" si="6"/>
        <v>1312005.8605800001</v>
      </c>
      <c r="AT66" s="140">
        <v>10850.137129999999</v>
      </c>
      <c r="AU66" s="138">
        <v>0</v>
      </c>
      <c r="AV66" s="138">
        <v>0</v>
      </c>
      <c r="AW66" s="138">
        <v>0</v>
      </c>
      <c r="AX66" s="140">
        <v>1301155.7234499999</v>
      </c>
      <c r="AY66" s="138">
        <v>0</v>
      </c>
      <c r="AZ66" s="119">
        <f t="shared" si="7"/>
        <v>65162756.14006</v>
      </c>
      <c r="BA66" s="140">
        <v>41113582.671879999</v>
      </c>
      <c r="BB66" s="138">
        <v>0</v>
      </c>
      <c r="BC66" s="138">
        <v>0</v>
      </c>
      <c r="BD66" s="138">
        <v>0</v>
      </c>
      <c r="BE66" s="140">
        <v>24049173.468180001</v>
      </c>
      <c r="BF66" s="138">
        <v>0</v>
      </c>
      <c r="BG66" s="138">
        <v>0</v>
      </c>
      <c r="BH66" s="138">
        <v>0</v>
      </c>
      <c r="BI66" s="138">
        <v>0</v>
      </c>
      <c r="BJ66" s="124">
        <f t="shared" si="8"/>
        <v>66474762.000639997</v>
      </c>
      <c r="BK66" s="119">
        <f t="shared" si="14"/>
        <v>-64400282.073579997</v>
      </c>
      <c r="BL66" s="119">
        <f t="shared" si="9"/>
        <v>-19243448.286406439</v>
      </c>
      <c r="BM66" s="133">
        <v>0</v>
      </c>
      <c r="BN66" s="117">
        <v>0</v>
      </c>
      <c r="BO66" s="117">
        <f t="shared" si="11"/>
        <v>0</v>
      </c>
      <c r="BP66" s="120">
        <f t="shared" si="12"/>
        <v>19921864.609859824</v>
      </c>
      <c r="BQ66" s="120">
        <f t="shared" si="13"/>
        <v>1205272808.8965194</v>
      </c>
    </row>
    <row r="67" spans="1:69" x14ac:dyDescent="0.25">
      <c r="A67" s="117">
        <v>62</v>
      </c>
      <c r="B67" s="117">
        <v>2085</v>
      </c>
      <c r="C67" s="138">
        <v>2</v>
      </c>
      <c r="D67" s="117">
        <f t="shared" si="15"/>
        <v>0.29294999999999999</v>
      </c>
      <c r="E67" s="138">
        <v>0</v>
      </c>
      <c r="F67" s="119">
        <f t="shared" si="0"/>
        <v>31756.024509999999</v>
      </c>
      <c r="G67" s="140">
        <v>31756.024509999999</v>
      </c>
      <c r="H67" s="138">
        <v>0</v>
      </c>
      <c r="I67" s="138">
        <v>0</v>
      </c>
      <c r="J67" s="138">
        <v>0</v>
      </c>
      <c r="K67" s="138">
        <v>0</v>
      </c>
      <c r="L67" s="138">
        <v>0</v>
      </c>
      <c r="M67" s="119">
        <f t="shared" si="1"/>
        <v>0</v>
      </c>
      <c r="N67" s="138">
        <v>0</v>
      </c>
      <c r="O67" s="138">
        <v>0</v>
      </c>
      <c r="P67" s="138">
        <v>0</v>
      </c>
      <c r="Q67" s="138">
        <v>0</v>
      </c>
      <c r="R67" s="138">
        <v>0</v>
      </c>
      <c r="S67" s="138">
        <v>0</v>
      </c>
      <c r="T67" s="138">
        <v>0</v>
      </c>
      <c r="U67" s="119">
        <f t="shared" si="2"/>
        <v>0</v>
      </c>
      <c r="V67" s="138">
        <v>0</v>
      </c>
      <c r="W67" s="138">
        <v>0</v>
      </c>
      <c r="X67" s="138">
        <v>0</v>
      </c>
      <c r="Y67" s="138">
        <v>0</v>
      </c>
      <c r="Z67" s="138">
        <v>0</v>
      </c>
      <c r="AA67" s="138">
        <v>0</v>
      </c>
      <c r="AB67" s="138">
        <v>0</v>
      </c>
      <c r="AC67" s="119">
        <f t="shared" si="3"/>
        <v>320938.68891000003</v>
      </c>
      <c r="AD67" s="140">
        <v>320938.68891000003</v>
      </c>
      <c r="AE67" s="138">
        <v>0</v>
      </c>
      <c r="AF67" s="138">
        <v>0</v>
      </c>
      <c r="AG67" s="138">
        <v>0</v>
      </c>
      <c r="AH67" s="117">
        <f t="shared" si="4"/>
        <v>0</v>
      </c>
      <c r="AI67" s="138">
        <v>0</v>
      </c>
      <c r="AJ67" s="138">
        <v>0</v>
      </c>
      <c r="AK67" s="138">
        <v>0</v>
      </c>
      <c r="AL67" s="138">
        <v>0</v>
      </c>
      <c r="AM67" s="138">
        <v>0</v>
      </c>
      <c r="AN67" s="140">
        <v>1239448.3764</v>
      </c>
      <c r="AO67" s="138">
        <v>0</v>
      </c>
      <c r="AP67" s="138">
        <v>0</v>
      </c>
      <c r="AQ67" s="138">
        <v>0</v>
      </c>
      <c r="AR67" s="119">
        <f t="shared" si="5"/>
        <v>1592143.0898200001</v>
      </c>
      <c r="AS67" s="119">
        <f t="shared" si="6"/>
        <v>1119179.2493499999</v>
      </c>
      <c r="AT67" s="140">
        <v>7464.5535</v>
      </c>
      <c r="AU67" s="138">
        <v>0</v>
      </c>
      <c r="AV67" s="138">
        <v>0</v>
      </c>
      <c r="AW67" s="138">
        <v>0</v>
      </c>
      <c r="AX67" s="140">
        <v>1111714.69585</v>
      </c>
      <c r="AY67" s="138">
        <v>0</v>
      </c>
      <c r="AZ67" s="119">
        <f t="shared" si="7"/>
        <v>52479434.313079998</v>
      </c>
      <c r="BA67" s="140">
        <v>32648124.427979998</v>
      </c>
      <c r="BB67" s="138">
        <v>0</v>
      </c>
      <c r="BC67" s="138">
        <v>0</v>
      </c>
      <c r="BD67" s="138">
        <v>0</v>
      </c>
      <c r="BE67" s="140">
        <v>19831309.8851</v>
      </c>
      <c r="BF67" s="138">
        <v>0</v>
      </c>
      <c r="BG67" s="138">
        <v>0</v>
      </c>
      <c r="BH67" s="138">
        <v>0</v>
      </c>
      <c r="BI67" s="138">
        <v>0</v>
      </c>
      <c r="BJ67" s="124">
        <f t="shared" si="8"/>
        <v>53598613.562430002</v>
      </c>
      <c r="BK67" s="119">
        <f t="shared" si="14"/>
        <v>-52006470.472609997</v>
      </c>
      <c r="BL67" s="119">
        <f t="shared" si="9"/>
        <v>-15235295.524951098</v>
      </c>
      <c r="BM67" s="133">
        <v>0</v>
      </c>
      <c r="BN67" s="117">
        <v>0</v>
      </c>
      <c r="BO67" s="117">
        <f t="shared" si="11"/>
        <v>0</v>
      </c>
      <c r="BP67" s="120">
        <f t="shared" si="12"/>
        <v>15753453.035705475</v>
      </c>
      <c r="BQ67" s="120">
        <f t="shared" si="13"/>
        <v>968837361.69588673</v>
      </c>
    </row>
    <row r="68" spans="1:69" x14ac:dyDescent="0.25">
      <c r="A68" s="117">
        <v>63</v>
      </c>
      <c r="B68" s="117">
        <v>2086</v>
      </c>
      <c r="C68" s="138">
        <v>2</v>
      </c>
      <c r="D68" s="117">
        <f t="shared" si="15"/>
        <v>0.28721000000000002</v>
      </c>
      <c r="E68" s="138">
        <v>0</v>
      </c>
      <c r="F68" s="119">
        <f t="shared" si="0"/>
        <v>27320.865679999999</v>
      </c>
      <c r="G68" s="140">
        <v>27320.865679999999</v>
      </c>
      <c r="H68" s="138">
        <v>0</v>
      </c>
      <c r="I68" s="138">
        <v>0</v>
      </c>
      <c r="J68" s="138">
        <v>0</v>
      </c>
      <c r="K68" s="138">
        <v>0</v>
      </c>
      <c r="L68" s="138">
        <v>0</v>
      </c>
      <c r="M68" s="119">
        <f t="shared" si="1"/>
        <v>0</v>
      </c>
      <c r="N68" s="138">
        <v>0</v>
      </c>
      <c r="O68" s="138">
        <v>0</v>
      </c>
      <c r="P68" s="138">
        <v>0</v>
      </c>
      <c r="Q68" s="138">
        <v>0</v>
      </c>
      <c r="R68" s="138">
        <v>0</v>
      </c>
      <c r="S68" s="138">
        <v>0</v>
      </c>
      <c r="T68" s="138">
        <v>0</v>
      </c>
      <c r="U68" s="119">
        <f t="shared" si="2"/>
        <v>0</v>
      </c>
      <c r="V68" s="138">
        <v>0</v>
      </c>
      <c r="W68" s="138">
        <v>0</v>
      </c>
      <c r="X68" s="138">
        <v>0</v>
      </c>
      <c r="Y68" s="138">
        <v>0</v>
      </c>
      <c r="Z68" s="138">
        <v>0</v>
      </c>
      <c r="AA68" s="138">
        <v>0</v>
      </c>
      <c r="AB68" s="138">
        <v>0</v>
      </c>
      <c r="AC68" s="119">
        <f t="shared" si="3"/>
        <v>240286.06015999999</v>
      </c>
      <c r="AD68" s="140">
        <v>240286.06015999999</v>
      </c>
      <c r="AE68" s="138">
        <v>0</v>
      </c>
      <c r="AF68" s="138">
        <v>0</v>
      </c>
      <c r="AG68" s="138">
        <v>0</v>
      </c>
      <c r="AH68" s="117">
        <f t="shared" si="4"/>
        <v>0</v>
      </c>
      <c r="AI68" s="138">
        <v>0</v>
      </c>
      <c r="AJ68" s="138">
        <v>0</v>
      </c>
      <c r="AK68" s="138">
        <v>0</v>
      </c>
      <c r="AL68" s="138">
        <v>0</v>
      </c>
      <c r="AM68" s="138">
        <v>0</v>
      </c>
      <c r="AN68" s="140">
        <v>937121.40263999999</v>
      </c>
      <c r="AO68" s="138">
        <v>0</v>
      </c>
      <c r="AP68" s="138">
        <v>0</v>
      </c>
      <c r="AQ68" s="138">
        <v>0</v>
      </c>
      <c r="AR68" s="119">
        <f t="shared" si="5"/>
        <v>1204728.3284799999</v>
      </c>
      <c r="AS68" s="119">
        <f t="shared" si="6"/>
        <v>955239.17104000004</v>
      </c>
      <c r="AT68" s="140">
        <v>5096.6877100000002</v>
      </c>
      <c r="AU68" s="138">
        <v>0</v>
      </c>
      <c r="AV68" s="138">
        <v>0</v>
      </c>
      <c r="AW68" s="138">
        <v>0</v>
      </c>
      <c r="AX68" s="140">
        <v>950142.48332999996</v>
      </c>
      <c r="AY68" s="138">
        <v>0</v>
      </c>
      <c r="AZ68" s="119">
        <f t="shared" si="7"/>
        <v>41755065.776869997</v>
      </c>
      <c r="BA68" s="140">
        <v>25596782.042020001</v>
      </c>
      <c r="BB68" s="138">
        <v>0</v>
      </c>
      <c r="BC68" s="138">
        <v>0</v>
      </c>
      <c r="BD68" s="138">
        <v>0</v>
      </c>
      <c r="BE68" s="140">
        <v>16158283.734850001</v>
      </c>
      <c r="BF68" s="138">
        <v>0</v>
      </c>
      <c r="BG68" s="138">
        <v>0</v>
      </c>
      <c r="BH68" s="138">
        <v>0</v>
      </c>
      <c r="BI68" s="138">
        <v>0</v>
      </c>
      <c r="BJ68" s="124">
        <f t="shared" si="8"/>
        <v>42710304.947910003</v>
      </c>
      <c r="BK68" s="119">
        <f t="shared" si="14"/>
        <v>-41505576.619429998</v>
      </c>
      <c r="BL68" s="119">
        <f t="shared" si="9"/>
        <v>-11920816.660866491</v>
      </c>
      <c r="BM68" s="133">
        <v>0</v>
      </c>
      <c r="BN68" s="117">
        <v>0</v>
      </c>
      <c r="BO68" s="117">
        <f t="shared" si="11"/>
        <v>0</v>
      </c>
      <c r="BP68" s="120">
        <f t="shared" si="12"/>
        <v>12310969.304655552</v>
      </c>
      <c r="BQ68" s="120">
        <f t="shared" si="13"/>
        <v>769435581.54097199</v>
      </c>
    </row>
    <row r="69" spans="1:69" x14ac:dyDescent="0.25">
      <c r="A69" s="117">
        <v>64</v>
      </c>
      <c r="B69" s="117">
        <v>2087</v>
      </c>
      <c r="C69" s="138">
        <v>2</v>
      </c>
      <c r="D69" s="117">
        <f t="shared" si="15"/>
        <v>0.28158</v>
      </c>
      <c r="E69" s="138">
        <v>0</v>
      </c>
      <c r="F69" s="119">
        <f t="shared" si="0"/>
        <v>23502.748169999999</v>
      </c>
      <c r="G69" s="140">
        <v>23502.748169999999</v>
      </c>
      <c r="H69" s="138">
        <v>0</v>
      </c>
      <c r="I69" s="138">
        <v>0</v>
      </c>
      <c r="J69" s="138">
        <v>0</v>
      </c>
      <c r="K69" s="138">
        <v>0</v>
      </c>
      <c r="L69" s="138">
        <v>0</v>
      </c>
      <c r="M69" s="119">
        <f t="shared" si="1"/>
        <v>0</v>
      </c>
      <c r="N69" s="138">
        <v>0</v>
      </c>
      <c r="O69" s="138">
        <v>0</v>
      </c>
      <c r="P69" s="138">
        <v>0</v>
      </c>
      <c r="Q69" s="138">
        <v>0</v>
      </c>
      <c r="R69" s="138">
        <v>0</v>
      </c>
      <c r="S69" s="138">
        <v>0</v>
      </c>
      <c r="T69" s="138">
        <v>0</v>
      </c>
      <c r="U69" s="119">
        <f t="shared" si="2"/>
        <v>0</v>
      </c>
      <c r="V69" s="138">
        <v>0</v>
      </c>
      <c r="W69" s="138">
        <v>0</v>
      </c>
      <c r="X69" s="138">
        <v>0</v>
      </c>
      <c r="Y69" s="138">
        <v>0</v>
      </c>
      <c r="Z69" s="138">
        <v>0</v>
      </c>
      <c r="AA69" s="138">
        <v>0</v>
      </c>
      <c r="AB69" s="138">
        <v>0</v>
      </c>
      <c r="AC69" s="119">
        <f t="shared" si="3"/>
        <v>177463.72563999999</v>
      </c>
      <c r="AD69" s="140">
        <v>177463.72563999999</v>
      </c>
      <c r="AE69" s="138">
        <v>0</v>
      </c>
      <c r="AF69" s="138">
        <v>0</v>
      </c>
      <c r="AG69" s="138">
        <v>0</v>
      </c>
      <c r="AH69" s="117">
        <f t="shared" si="4"/>
        <v>0</v>
      </c>
      <c r="AI69" s="138">
        <v>0</v>
      </c>
      <c r="AJ69" s="138">
        <v>0</v>
      </c>
      <c r="AK69" s="138">
        <v>0</v>
      </c>
      <c r="AL69" s="138">
        <v>0</v>
      </c>
      <c r="AM69" s="138">
        <v>0</v>
      </c>
      <c r="AN69" s="140">
        <v>697268.25861000002</v>
      </c>
      <c r="AO69" s="138">
        <v>0</v>
      </c>
      <c r="AP69" s="138">
        <v>0</v>
      </c>
      <c r="AQ69" s="138">
        <v>0</v>
      </c>
      <c r="AR69" s="119">
        <f t="shared" si="5"/>
        <v>898234.73242000001</v>
      </c>
      <c r="AS69" s="119">
        <f t="shared" si="6"/>
        <v>815196.87986999995</v>
      </c>
      <c r="AT69" s="140">
        <v>3435.7063899999998</v>
      </c>
      <c r="AU69" s="138">
        <v>0</v>
      </c>
      <c r="AV69" s="138">
        <v>0</v>
      </c>
      <c r="AW69" s="138">
        <v>0</v>
      </c>
      <c r="AX69" s="140">
        <v>811761.17348</v>
      </c>
      <c r="AY69" s="138">
        <v>0</v>
      </c>
      <c r="AZ69" s="119">
        <f t="shared" si="7"/>
        <v>32807024.743530001</v>
      </c>
      <c r="BA69" s="140">
        <v>19801509.171580002</v>
      </c>
      <c r="BB69" s="138">
        <v>0</v>
      </c>
      <c r="BC69" s="138">
        <v>0</v>
      </c>
      <c r="BD69" s="138">
        <v>0</v>
      </c>
      <c r="BE69" s="140">
        <v>13005515.57195</v>
      </c>
      <c r="BF69" s="138">
        <v>0</v>
      </c>
      <c r="BG69" s="138">
        <v>0</v>
      </c>
      <c r="BH69" s="138">
        <v>0</v>
      </c>
      <c r="BI69" s="138">
        <v>0</v>
      </c>
      <c r="BJ69" s="124">
        <f t="shared" si="8"/>
        <v>33622221.623400003</v>
      </c>
      <c r="BK69" s="119">
        <f t="shared" si="14"/>
        <v>-32723986.890980002</v>
      </c>
      <c r="BL69" s="119">
        <f t="shared" si="9"/>
        <v>-9214420.2287621479</v>
      </c>
      <c r="BM69" s="133">
        <v>0</v>
      </c>
      <c r="BN69" s="117">
        <v>0</v>
      </c>
      <c r="BO69" s="117">
        <f t="shared" si="11"/>
        <v>0</v>
      </c>
      <c r="BP69" s="120">
        <f t="shared" si="12"/>
        <v>9504118.6427291296</v>
      </c>
      <c r="BQ69" s="120">
        <f t="shared" si="13"/>
        <v>603511533.81329978</v>
      </c>
    </row>
    <row r="70" spans="1:69" x14ac:dyDescent="0.25">
      <c r="A70" s="117">
        <v>65</v>
      </c>
      <c r="B70" s="117">
        <v>2088</v>
      </c>
      <c r="C70" s="138">
        <v>2</v>
      </c>
      <c r="D70" s="117">
        <f t="shared" si="15"/>
        <v>0.27606000000000003</v>
      </c>
      <c r="E70" s="138">
        <v>0</v>
      </c>
      <c r="F70" s="119">
        <f t="shared" si="0"/>
        <v>20185.363219999999</v>
      </c>
      <c r="G70" s="140">
        <v>20185.363219999999</v>
      </c>
      <c r="H70" s="138">
        <v>0</v>
      </c>
      <c r="I70" s="138">
        <v>0</v>
      </c>
      <c r="J70" s="138">
        <v>0</v>
      </c>
      <c r="K70" s="138">
        <v>0</v>
      </c>
      <c r="L70" s="138">
        <v>0</v>
      </c>
      <c r="M70" s="119">
        <f t="shared" si="1"/>
        <v>0</v>
      </c>
      <c r="N70" s="138">
        <v>0</v>
      </c>
      <c r="O70" s="138">
        <v>0</v>
      </c>
      <c r="P70" s="138">
        <v>0</v>
      </c>
      <c r="Q70" s="138">
        <v>0</v>
      </c>
      <c r="R70" s="138">
        <v>0</v>
      </c>
      <c r="S70" s="138">
        <v>0</v>
      </c>
      <c r="T70" s="138">
        <v>0</v>
      </c>
      <c r="U70" s="119">
        <f t="shared" si="2"/>
        <v>0</v>
      </c>
      <c r="V70" s="138">
        <v>0</v>
      </c>
      <c r="W70" s="138">
        <v>0</v>
      </c>
      <c r="X70" s="138">
        <v>0</v>
      </c>
      <c r="Y70" s="138">
        <v>0</v>
      </c>
      <c r="Z70" s="138">
        <v>0</v>
      </c>
      <c r="AA70" s="138">
        <v>0</v>
      </c>
      <c r="AB70" s="138">
        <v>0</v>
      </c>
      <c r="AC70" s="119">
        <f t="shared" si="3"/>
        <v>129182.53086</v>
      </c>
      <c r="AD70" s="140">
        <v>129182.53086</v>
      </c>
      <c r="AE70" s="138">
        <v>0</v>
      </c>
      <c r="AF70" s="138">
        <v>0</v>
      </c>
      <c r="AG70" s="138">
        <v>0</v>
      </c>
      <c r="AH70" s="117">
        <f t="shared" si="4"/>
        <v>0</v>
      </c>
      <c r="AI70" s="138">
        <v>0</v>
      </c>
      <c r="AJ70" s="138">
        <v>0</v>
      </c>
      <c r="AK70" s="138">
        <v>0</v>
      </c>
      <c r="AL70" s="138">
        <v>0</v>
      </c>
      <c r="AM70" s="138">
        <v>0</v>
      </c>
      <c r="AN70" s="140">
        <v>510092.15912000003</v>
      </c>
      <c r="AO70" s="138">
        <v>0</v>
      </c>
      <c r="AP70" s="138">
        <v>0</v>
      </c>
      <c r="AQ70" s="138">
        <v>0</v>
      </c>
      <c r="AR70" s="119">
        <f t="shared" si="5"/>
        <v>659460.05319999997</v>
      </c>
      <c r="AS70" s="119">
        <f t="shared" si="6"/>
        <v>695135.77755999996</v>
      </c>
      <c r="AT70" s="140">
        <v>2275.06306</v>
      </c>
      <c r="AU70" s="138">
        <v>0</v>
      </c>
      <c r="AV70" s="138">
        <v>0</v>
      </c>
      <c r="AW70" s="138">
        <v>0</v>
      </c>
      <c r="AX70" s="140">
        <v>692860.7145</v>
      </c>
      <c r="AY70" s="138">
        <v>0</v>
      </c>
      <c r="AZ70" s="119">
        <f t="shared" si="7"/>
        <v>25441538.037209999</v>
      </c>
      <c r="BA70" s="140">
        <v>15106577.38319</v>
      </c>
      <c r="BB70" s="138">
        <v>0</v>
      </c>
      <c r="BC70" s="138">
        <v>0</v>
      </c>
      <c r="BD70" s="138">
        <v>0</v>
      </c>
      <c r="BE70" s="140">
        <v>10334960.65402</v>
      </c>
      <c r="BF70" s="138">
        <v>0</v>
      </c>
      <c r="BG70" s="138">
        <v>0</v>
      </c>
      <c r="BH70" s="138">
        <v>0</v>
      </c>
      <c r="BI70" s="138">
        <v>0</v>
      </c>
      <c r="BJ70" s="124">
        <f t="shared" si="8"/>
        <v>26136673.814769998</v>
      </c>
      <c r="BK70" s="119">
        <f t="shared" si="14"/>
        <v>-25477213.761569999</v>
      </c>
      <c r="BL70" s="119">
        <f t="shared" si="9"/>
        <v>-7033239.6310190149</v>
      </c>
      <c r="BM70" s="133">
        <v>0</v>
      </c>
      <c r="BN70" s="117">
        <v>0</v>
      </c>
      <c r="BO70" s="117">
        <f t="shared" si="11"/>
        <v>0</v>
      </c>
      <c r="BP70" s="120">
        <f t="shared" si="12"/>
        <v>7245196.6942819674</v>
      </c>
      <c r="BQ70" s="120">
        <f t="shared" si="13"/>
        <v>467315186.78118688</v>
      </c>
    </row>
    <row r="71" spans="1:69" x14ac:dyDescent="0.25">
      <c r="A71" s="117">
        <v>66</v>
      </c>
      <c r="B71" s="117">
        <v>2089</v>
      </c>
      <c r="C71" s="138">
        <v>2</v>
      </c>
      <c r="D71" s="117">
        <f t="shared" si="15"/>
        <v>0.27065</v>
      </c>
      <c r="E71" s="138">
        <v>0</v>
      </c>
      <c r="F71" s="119">
        <f t="shared" ref="F71:F134" si="16">ROUND(SUM(G71:J71),5)</f>
        <v>17292.88118</v>
      </c>
      <c r="G71" s="140">
        <v>17292.88118</v>
      </c>
      <c r="H71" s="138">
        <v>0</v>
      </c>
      <c r="I71" s="138">
        <v>0</v>
      </c>
      <c r="J71" s="138">
        <v>0</v>
      </c>
      <c r="K71" s="138">
        <v>0</v>
      </c>
      <c r="L71" s="138">
        <v>0</v>
      </c>
      <c r="M71" s="119">
        <f t="shared" ref="M71:M134" si="17">ROUND(SUM(N71:T71),5)</f>
        <v>0</v>
      </c>
      <c r="N71" s="138">
        <v>0</v>
      </c>
      <c r="O71" s="138">
        <v>0</v>
      </c>
      <c r="P71" s="138">
        <v>0</v>
      </c>
      <c r="Q71" s="138">
        <v>0</v>
      </c>
      <c r="R71" s="138">
        <v>0</v>
      </c>
      <c r="S71" s="138">
        <v>0</v>
      </c>
      <c r="T71" s="138">
        <v>0</v>
      </c>
      <c r="U71" s="119">
        <f t="shared" ref="U71:U134" si="18">ROUND(SUM(V71:AB71),5)</f>
        <v>0</v>
      </c>
      <c r="V71" s="138">
        <v>0</v>
      </c>
      <c r="W71" s="138">
        <v>0</v>
      </c>
      <c r="X71" s="138">
        <v>0</v>
      </c>
      <c r="Y71" s="138">
        <v>0</v>
      </c>
      <c r="Z71" s="138">
        <v>0</v>
      </c>
      <c r="AA71" s="138">
        <v>0</v>
      </c>
      <c r="AB71" s="138">
        <v>0</v>
      </c>
      <c r="AC71" s="119">
        <f t="shared" ref="AC71:AC134" si="19">ROUND(SUM(AD71:AG71),5)</f>
        <v>92606.821909999999</v>
      </c>
      <c r="AD71" s="140">
        <v>92606.821909999999</v>
      </c>
      <c r="AE71" s="138">
        <v>0</v>
      </c>
      <c r="AF71" s="138">
        <v>0</v>
      </c>
      <c r="AG71" s="138">
        <v>0</v>
      </c>
      <c r="AH71" s="117">
        <f t="shared" ref="AH71:AH134" si="20">ROUND(SUM(AI71:AM71),5)</f>
        <v>0</v>
      </c>
      <c r="AI71" s="138">
        <v>0</v>
      </c>
      <c r="AJ71" s="138">
        <v>0</v>
      </c>
      <c r="AK71" s="138">
        <v>0</v>
      </c>
      <c r="AL71" s="138">
        <v>0</v>
      </c>
      <c r="AM71" s="138">
        <v>0</v>
      </c>
      <c r="AN71" s="140">
        <v>366642.03029000002</v>
      </c>
      <c r="AO71" s="138">
        <v>0</v>
      </c>
      <c r="AP71" s="138">
        <v>0</v>
      </c>
      <c r="AQ71" s="138">
        <v>0</v>
      </c>
      <c r="AR71" s="119">
        <f t="shared" ref="AR71:AR134" si="21">ROUND(F71+K71+L71+M71+U71+AC71+AH71+AN71+AO71+AP71+AQ71,5)</f>
        <v>476541.73337999999</v>
      </c>
      <c r="AS71" s="119">
        <f t="shared" ref="AS71:AS134" si="22">ROUND(SUM(AT71:AY71),5)</f>
        <v>591664.66465000005</v>
      </c>
      <c r="AT71" s="140">
        <v>1471.94246</v>
      </c>
      <c r="AU71" s="138">
        <v>0</v>
      </c>
      <c r="AV71" s="138">
        <v>0</v>
      </c>
      <c r="AW71" s="138">
        <v>0</v>
      </c>
      <c r="AX71" s="140">
        <v>590192.72219</v>
      </c>
      <c r="AY71" s="138">
        <v>0</v>
      </c>
      <c r="AZ71" s="119">
        <f t="shared" ref="AZ71:AZ134" si="23">ROUND(SUM(BA71:BI71),5)</f>
        <v>19465771.553240001</v>
      </c>
      <c r="BA71" s="140">
        <v>11359080.214600001</v>
      </c>
      <c r="BB71" s="138">
        <v>0</v>
      </c>
      <c r="BC71" s="138">
        <v>0</v>
      </c>
      <c r="BD71" s="138">
        <v>0</v>
      </c>
      <c r="BE71" s="140">
        <v>8106691.3386399997</v>
      </c>
      <c r="BF71" s="138">
        <v>0</v>
      </c>
      <c r="BG71" s="138">
        <v>0</v>
      </c>
      <c r="BH71" s="138">
        <v>0</v>
      </c>
      <c r="BI71" s="138">
        <v>0</v>
      </c>
      <c r="BJ71" s="124">
        <f t="shared" ref="BJ71:BJ134" si="24">ROUND(AS71+AZ71,5)</f>
        <v>20057436.217890002</v>
      </c>
      <c r="BK71" s="119">
        <f t="shared" ref="BK71:BK134" si="25">ROUND(AR71-BJ71,5)</f>
        <v>-19580894.484510001</v>
      </c>
      <c r="BL71" s="119">
        <f t="shared" ref="BL71:BL134" si="26">BO70+SUMPRODUCT($D71,$BK71)</f>
        <v>-5299569.0922326315</v>
      </c>
      <c r="BM71" s="133">
        <v>0</v>
      </c>
      <c r="BN71" s="117">
        <v>0</v>
      </c>
      <c r="BO71" s="117">
        <f t="shared" ref="BO71:BO134" si="27">IF(BO70+BK71+BN71&gt;0,ROUND(BO70+BK71+BN71,5),0)</f>
        <v>0</v>
      </c>
      <c r="BP71" s="120">
        <f t="shared" ref="BP71:BP134" si="28">(1/((1+$C71/100)^($A71-0.5)))*(AS71+AZ71-AY71-BH71-F71-AC71-AH71)</f>
        <v>5452278.3372097732</v>
      </c>
      <c r="BQ71" s="120">
        <f t="shared" ref="BQ71:BQ134" si="29">$BP71*($A71-0.5)</f>
        <v>357124231.08724016</v>
      </c>
    </row>
    <row r="72" spans="1:69" x14ac:dyDescent="0.25">
      <c r="A72" s="117">
        <v>67</v>
      </c>
      <c r="B72" s="117">
        <v>2090</v>
      </c>
      <c r="C72" s="138">
        <v>2</v>
      </c>
      <c r="D72" s="117">
        <f t="shared" si="15"/>
        <v>0.26534000000000002</v>
      </c>
      <c r="E72" s="138">
        <v>0</v>
      </c>
      <c r="F72" s="119">
        <f t="shared" si="16"/>
        <v>14744.173119999999</v>
      </c>
      <c r="G72" s="140">
        <v>14744.173119999999</v>
      </c>
      <c r="H72" s="138">
        <v>0</v>
      </c>
      <c r="I72" s="138">
        <v>0</v>
      </c>
      <c r="J72" s="138">
        <v>0</v>
      </c>
      <c r="K72" s="138">
        <v>0</v>
      </c>
      <c r="L72" s="138">
        <v>0</v>
      </c>
      <c r="M72" s="119">
        <f t="shared" si="17"/>
        <v>0</v>
      </c>
      <c r="N72" s="138">
        <v>0</v>
      </c>
      <c r="O72" s="138">
        <v>0</v>
      </c>
      <c r="P72" s="138">
        <v>0</v>
      </c>
      <c r="Q72" s="138">
        <v>0</v>
      </c>
      <c r="R72" s="138">
        <v>0</v>
      </c>
      <c r="S72" s="138">
        <v>0</v>
      </c>
      <c r="T72" s="138">
        <v>0</v>
      </c>
      <c r="U72" s="119">
        <f t="shared" si="18"/>
        <v>0</v>
      </c>
      <c r="V72" s="138">
        <v>0</v>
      </c>
      <c r="W72" s="138">
        <v>0</v>
      </c>
      <c r="X72" s="138">
        <v>0</v>
      </c>
      <c r="Y72" s="138">
        <v>0</v>
      </c>
      <c r="Z72" s="138">
        <v>0</v>
      </c>
      <c r="AA72" s="138">
        <v>0</v>
      </c>
      <c r="AB72" s="138">
        <v>0</v>
      </c>
      <c r="AC72" s="119">
        <f t="shared" si="19"/>
        <v>65309.124730000003</v>
      </c>
      <c r="AD72" s="140">
        <v>65309.124730000003</v>
      </c>
      <c r="AE72" s="138">
        <v>0</v>
      </c>
      <c r="AF72" s="138">
        <v>0</v>
      </c>
      <c r="AG72" s="138">
        <v>0</v>
      </c>
      <c r="AH72" s="117">
        <f t="shared" si="20"/>
        <v>0</v>
      </c>
      <c r="AI72" s="138">
        <v>0</v>
      </c>
      <c r="AJ72" s="138">
        <v>0</v>
      </c>
      <c r="AK72" s="138">
        <v>0</v>
      </c>
      <c r="AL72" s="138">
        <v>0</v>
      </c>
      <c r="AM72" s="138">
        <v>0</v>
      </c>
      <c r="AN72" s="140">
        <v>258698.24488000001</v>
      </c>
      <c r="AO72" s="138">
        <v>0</v>
      </c>
      <c r="AP72" s="138">
        <v>0</v>
      </c>
      <c r="AQ72" s="138">
        <v>0</v>
      </c>
      <c r="AR72" s="119">
        <f t="shared" si="21"/>
        <v>338751.54272999999</v>
      </c>
      <c r="AS72" s="119">
        <f t="shared" si="22"/>
        <v>502047.76552000002</v>
      </c>
      <c r="AT72" s="138">
        <v>924.8297</v>
      </c>
      <c r="AU72" s="138">
        <v>0</v>
      </c>
      <c r="AV72" s="138">
        <v>0</v>
      </c>
      <c r="AW72" s="138">
        <v>0</v>
      </c>
      <c r="AX72" s="140">
        <v>501122.93582000001</v>
      </c>
      <c r="AY72" s="138">
        <v>0</v>
      </c>
      <c r="AZ72" s="119">
        <f t="shared" si="23"/>
        <v>14689125.15639</v>
      </c>
      <c r="BA72" s="140">
        <v>8414635.8558200002</v>
      </c>
      <c r="BB72" s="138">
        <v>0</v>
      </c>
      <c r="BC72" s="138">
        <v>0</v>
      </c>
      <c r="BD72" s="138">
        <v>0</v>
      </c>
      <c r="BE72" s="140">
        <v>6274489.30057</v>
      </c>
      <c r="BF72" s="138">
        <v>0</v>
      </c>
      <c r="BG72" s="138">
        <v>0</v>
      </c>
      <c r="BH72" s="138">
        <v>0</v>
      </c>
      <c r="BI72" s="138">
        <v>0</v>
      </c>
      <c r="BJ72" s="124">
        <f t="shared" si="24"/>
        <v>15191172.921909999</v>
      </c>
      <c r="BK72" s="119">
        <f t="shared" si="25"/>
        <v>-14852421.379179999</v>
      </c>
      <c r="BL72" s="119">
        <f t="shared" si="26"/>
        <v>-3940941.4887516215</v>
      </c>
      <c r="BM72" s="133">
        <v>0</v>
      </c>
      <c r="BN72" s="117">
        <v>0</v>
      </c>
      <c r="BO72" s="117">
        <f t="shared" si="27"/>
        <v>0</v>
      </c>
      <c r="BP72" s="120">
        <f t="shared" si="28"/>
        <v>4049349.1178486273</v>
      </c>
      <c r="BQ72" s="120">
        <f t="shared" si="29"/>
        <v>269281716.33693373</v>
      </c>
    </row>
    <row r="73" spans="1:69" x14ac:dyDescent="0.25">
      <c r="A73" s="117">
        <v>68</v>
      </c>
      <c r="B73" s="117">
        <v>2091</v>
      </c>
      <c r="C73" s="138">
        <v>2</v>
      </c>
      <c r="D73" s="117">
        <f t="shared" si="15"/>
        <v>0.26013999999999998</v>
      </c>
      <c r="E73" s="138">
        <v>0</v>
      </c>
      <c r="F73" s="119">
        <f t="shared" si="16"/>
        <v>12519.31459</v>
      </c>
      <c r="G73" s="140">
        <v>12519.31459</v>
      </c>
      <c r="H73" s="138">
        <v>0</v>
      </c>
      <c r="I73" s="138">
        <v>0</v>
      </c>
      <c r="J73" s="138">
        <v>0</v>
      </c>
      <c r="K73" s="138">
        <v>0</v>
      </c>
      <c r="L73" s="138">
        <v>0</v>
      </c>
      <c r="M73" s="119">
        <f t="shared" si="17"/>
        <v>0</v>
      </c>
      <c r="N73" s="138">
        <v>0</v>
      </c>
      <c r="O73" s="138">
        <v>0</v>
      </c>
      <c r="P73" s="138">
        <v>0</v>
      </c>
      <c r="Q73" s="138">
        <v>0</v>
      </c>
      <c r="R73" s="138">
        <v>0</v>
      </c>
      <c r="S73" s="138">
        <v>0</v>
      </c>
      <c r="T73" s="138">
        <v>0</v>
      </c>
      <c r="U73" s="119">
        <f t="shared" si="18"/>
        <v>0</v>
      </c>
      <c r="V73" s="138">
        <v>0</v>
      </c>
      <c r="W73" s="138">
        <v>0</v>
      </c>
      <c r="X73" s="138">
        <v>0</v>
      </c>
      <c r="Y73" s="138">
        <v>0</v>
      </c>
      <c r="Z73" s="138">
        <v>0</v>
      </c>
      <c r="AA73" s="138">
        <v>0</v>
      </c>
      <c r="AB73" s="138">
        <v>0</v>
      </c>
      <c r="AC73" s="119">
        <f t="shared" si="19"/>
        <v>45255.381260000002</v>
      </c>
      <c r="AD73" s="140">
        <v>45255.381260000002</v>
      </c>
      <c r="AE73" s="138">
        <v>0</v>
      </c>
      <c r="AF73" s="138">
        <v>0</v>
      </c>
      <c r="AG73" s="138">
        <v>0</v>
      </c>
      <c r="AH73" s="117">
        <f t="shared" si="20"/>
        <v>0</v>
      </c>
      <c r="AI73" s="138">
        <v>0</v>
      </c>
      <c r="AJ73" s="138">
        <v>0</v>
      </c>
      <c r="AK73" s="138">
        <v>0</v>
      </c>
      <c r="AL73" s="138">
        <v>0</v>
      </c>
      <c r="AM73" s="138">
        <v>0</v>
      </c>
      <c r="AN73" s="140">
        <v>179031.13224000001</v>
      </c>
      <c r="AO73" s="138">
        <v>0</v>
      </c>
      <c r="AP73" s="138">
        <v>0</v>
      </c>
      <c r="AQ73" s="138">
        <v>0</v>
      </c>
      <c r="AR73" s="119">
        <f t="shared" si="21"/>
        <v>236805.82809</v>
      </c>
      <c r="AS73" s="119">
        <f t="shared" si="22"/>
        <v>424491.62388000003</v>
      </c>
      <c r="AT73" s="138">
        <v>560.28</v>
      </c>
      <c r="AU73" s="138">
        <v>0</v>
      </c>
      <c r="AV73" s="138">
        <v>0</v>
      </c>
      <c r="AW73" s="138">
        <v>0</v>
      </c>
      <c r="AX73" s="140">
        <v>423931.34388</v>
      </c>
      <c r="AY73" s="138">
        <v>0</v>
      </c>
      <c r="AZ73" s="119">
        <f t="shared" si="23"/>
        <v>10928716.833109999</v>
      </c>
      <c r="BA73" s="140">
        <v>6138261.0122699998</v>
      </c>
      <c r="BB73" s="138">
        <v>0</v>
      </c>
      <c r="BC73" s="138">
        <v>0</v>
      </c>
      <c r="BD73" s="138">
        <v>0</v>
      </c>
      <c r="BE73" s="140">
        <v>4790455.8208400002</v>
      </c>
      <c r="BF73" s="138">
        <v>0</v>
      </c>
      <c r="BG73" s="138">
        <v>0</v>
      </c>
      <c r="BH73" s="138">
        <v>0</v>
      </c>
      <c r="BI73" s="138">
        <v>0</v>
      </c>
      <c r="BJ73" s="124">
        <f t="shared" si="24"/>
        <v>11353208.45699</v>
      </c>
      <c r="BK73" s="119">
        <f t="shared" si="25"/>
        <v>-11116402.628900001</v>
      </c>
      <c r="BL73" s="119">
        <f t="shared" si="26"/>
        <v>-2891820.9798820461</v>
      </c>
      <c r="BM73" s="133">
        <v>0</v>
      </c>
      <c r="BN73" s="117">
        <v>0</v>
      </c>
      <c r="BO73" s="117">
        <f t="shared" si="27"/>
        <v>0</v>
      </c>
      <c r="BP73" s="120">
        <f t="shared" si="28"/>
        <v>2967504.0421022112</v>
      </c>
      <c r="BQ73" s="120">
        <f t="shared" si="29"/>
        <v>200306522.84189925</v>
      </c>
    </row>
    <row r="74" spans="1:69" x14ac:dyDescent="0.25">
      <c r="A74" s="117">
        <v>69</v>
      </c>
      <c r="B74" s="117">
        <v>2092</v>
      </c>
      <c r="C74" s="138">
        <v>2</v>
      </c>
      <c r="D74" s="117">
        <f t="shared" ref="D74:D137" si="30">ROUND((1+C74/100)^-1*D73,5)</f>
        <v>0.25503999999999999</v>
      </c>
      <c r="E74" s="138">
        <v>0</v>
      </c>
      <c r="F74" s="119">
        <f t="shared" si="16"/>
        <v>10568.17584</v>
      </c>
      <c r="G74" s="140">
        <v>10568.17584</v>
      </c>
      <c r="H74" s="138">
        <v>0</v>
      </c>
      <c r="I74" s="138">
        <v>0</v>
      </c>
      <c r="J74" s="138">
        <v>0</v>
      </c>
      <c r="K74" s="138">
        <v>0</v>
      </c>
      <c r="L74" s="138">
        <v>0</v>
      </c>
      <c r="M74" s="119">
        <f t="shared" si="17"/>
        <v>0</v>
      </c>
      <c r="N74" s="138">
        <v>0</v>
      </c>
      <c r="O74" s="138">
        <v>0</v>
      </c>
      <c r="P74" s="138">
        <v>0</v>
      </c>
      <c r="Q74" s="138">
        <v>0</v>
      </c>
      <c r="R74" s="138">
        <v>0</v>
      </c>
      <c r="S74" s="138">
        <v>0</v>
      </c>
      <c r="T74" s="138">
        <v>0</v>
      </c>
      <c r="U74" s="119">
        <f t="shared" si="18"/>
        <v>0</v>
      </c>
      <c r="V74" s="138">
        <v>0</v>
      </c>
      <c r="W74" s="138">
        <v>0</v>
      </c>
      <c r="X74" s="138">
        <v>0</v>
      </c>
      <c r="Y74" s="138">
        <v>0</v>
      </c>
      <c r="Z74" s="138">
        <v>0</v>
      </c>
      <c r="AA74" s="138">
        <v>0</v>
      </c>
      <c r="AB74" s="138">
        <v>0</v>
      </c>
      <c r="AC74" s="119">
        <f t="shared" si="19"/>
        <v>30771.779119999999</v>
      </c>
      <c r="AD74" s="140">
        <v>30771.779119999999</v>
      </c>
      <c r="AE74" s="138">
        <v>0</v>
      </c>
      <c r="AF74" s="138">
        <v>0</v>
      </c>
      <c r="AG74" s="138">
        <v>0</v>
      </c>
      <c r="AH74" s="117">
        <f t="shared" si="20"/>
        <v>0</v>
      </c>
      <c r="AI74" s="138">
        <v>0</v>
      </c>
      <c r="AJ74" s="138">
        <v>0</v>
      </c>
      <c r="AK74" s="138">
        <v>0</v>
      </c>
      <c r="AL74" s="138">
        <v>0</v>
      </c>
      <c r="AM74" s="138">
        <v>0</v>
      </c>
      <c r="AN74" s="140">
        <v>121414.06856</v>
      </c>
      <c r="AO74" s="138">
        <v>0</v>
      </c>
      <c r="AP74" s="138">
        <v>0</v>
      </c>
      <c r="AQ74" s="138">
        <v>0</v>
      </c>
      <c r="AR74" s="119">
        <f t="shared" si="21"/>
        <v>162754.02351999999</v>
      </c>
      <c r="AS74" s="119">
        <f t="shared" si="22"/>
        <v>357201.79616000003</v>
      </c>
      <c r="AT74" s="138">
        <v>324.52731999999997</v>
      </c>
      <c r="AU74" s="138">
        <v>0</v>
      </c>
      <c r="AV74" s="138">
        <v>0</v>
      </c>
      <c r="AW74" s="138">
        <v>0</v>
      </c>
      <c r="AX74" s="140">
        <v>356877.26883999998</v>
      </c>
      <c r="AY74" s="138">
        <v>0</v>
      </c>
      <c r="AZ74" s="119">
        <f t="shared" si="23"/>
        <v>8014799.98166</v>
      </c>
      <c r="BA74" s="140">
        <v>4408095.1516000004</v>
      </c>
      <c r="BB74" s="138">
        <v>0</v>
      </c>
      <c r="BC74" s="138">
        <v>0</v>
      </c>
      <c r="BD74" s="138">
        <v>0</v>
      </c>
      <c r="BE74" s="140">
        <v>3606704.8300600001</v>
      </c>
      <c r="BF74" s="138">
        <v>0</v>
      </c>
      <c r="BG74" s="138">
        <v>0</v>
      </c>
      <c r="BH74" s="138">
        <v>0</v>
      </c>
      <c r="BI74" s="138">
        <v>0</v>
      </c>
      <c r="BJ74" s="124">
        <f t="shared" si="24"/>
        <v>8372001.7778200004</v>
      </c>
      <c r="BK74" s="119">
        <f t="shared" si="25"/>
        <v>-8209247.7543000001</v>
      </c>
      <c r="BL74" s="119">
        <f t="shared" si="26"/>
        <v>-2093686.5472566721</v>
      </c>
      <c r="BM74" s="133">
        <v>0</v>
      </c>
      <c r="BN74" s="117">
        <v>0</v>
      </c>
      <c r="BO74" s="117">
        <f t="shared" si="27"/>
        <v>0</v>
      </c>
      <c r="BP74" s="120">
        <f t="shared" si="28"/>
        <v>2145693.7652248056</v>
      </c>
      <c r="BQ74" s="120">
        <f t="shared" si="29"/>
        <v>146980022.91789919</v>
      </c>
    </row>
    <row r="75" spans="1:69" x14ac:dyDescent="0.25">
      <c r="A75" s="117">
        <v>70</v>
      </c>
      <c r="B75" s="117">
        <v>2093</v>
      </c>
      <c r="C75" s="138">
        <v>2</v>
      </c>
      <c r="D75" s="117">
        <f t="shared" si="30"/>
        <v>0.25003999999999998</v>
      </c>
      <c r="E75" s="138">
        <v>0</v>
      </c>
      <c r="F75" s="119">
        <f t="shared" si="16"/>
        <v>8884.6773099999991</v>
      </c>
      <c r="G75" s="140">
        <v>8884.6773099999991</v>
      </c>
      <c r="H75" s="138">
        <v>0</v>
      </c>
      <c r="I75" s="138">
        <v>0</v>
      </c>
      <c r="J75" s="138">
        <v>0</v>
      </c>
      <c r="K75" s="138">
        <v>0</v>
      </c>
      <c r="L75" s="138">
        <v>0</v>
      </c>
      <c r="M75" s="119">
        <f t="shared" si="17"/>
        <v>0</v>
      </c>
      <c r="N75" s="138">
        <v>0</v>
      </c>
      <c r="O75" s="138">
        <v>0</v>
      </c>
      <c r="P75" s="138">
        <v>0</v>
      </c>
      <c r="Q75" s="138">
        <v>0</v>
      </c>
      <c r="R75" s="138">
        <v>0</v>
      </c>
      <c r="S75" s="138">
        <v>0</v>
      </c>
      <c r="T75" s="138">
        <v>0</v>
      </c>
      <c r="U75" s="119">
        <f t="shared" si="18"/>
        <v>0</v>
      </c>
      <c r="V75" s="138">
        <v>0</v>
      </c>
      <c r="W75" s="138">
        <v>0</v>
      </c>
      <c r="X75" s="138">
        <v>0</v>
      </c>
      <c r="Y75" s="138">
        <v>0</v>
      </c>
      <c r="Z75" s="138">
        <v>0</v>
      </c>
      <c r="AA75" s="138">
        <v>0</v>
      </c>
      <c r="AB75" s="138">
        <v>0</v>
      </c>
      <c r="AC75" s="119">
        <f t="shared" si="19"/>
        <v>20502.06309</v>
      </c>
      <c r="AD75" s="140">
        <v>20502.06309</v>
      </c>
      <c r="AE75" s="138">
        <v>0</v>
      </c>
      <c r="AF75" s="138">
        <v>0</v>
      </c>
      <c r="AG75" s="138">
        <v>0</v>
      </c>
      <c r="AH75" s="117">
        <f t="shared" si="20"/>
        <v>0</v>
      </c>
      <c r="AI75" s="138">
        <v>0</v>
      </c>
      <c r="AJ75" s="138">
        <v>0</v>
      </c>
      <c r="AK75" s="138">
        <v>0</v>
      </c>
      <c r="AL75" s="138">
        <v>0</v>
      </c>
      <c r="AM75" s="138">
        <v>0</v>
      </c>
      <c r="AN75" s="140">
        <v>80623.858749999999</v>
      </c>
      <c r="AO75" s="138">
        <v>0</v>
      </c>
      <c r="AP75" s="138">
        <v>0</v>
      </c>
      <c r="AQ75" s="138">
        <v>0</v>
      </c>
      <c r="AR75" s="119">
        <f t="shared" si="21"/>
        <v>110010.59914999999</v>
      </c>
      <c r="AS75" s="119">
        <f t="shared" si="22"/>
        <v>299224.38858999999</v>
      </c>
      <c r="AT75" s="138">
        <v>177.92573999999999</v>
      </c>
      <c r="AU75" s="138">
        <v>0</v>
      </c>
      <c r="AV75" s="138">
        <v>0</v>
      </c>
      <c r="AW75" s="138">
        <v>0</v>
      </c>
      <c r="AX75" s="140">
        <v>299046.46285000001</v>
      </c>
      <c r="AY75" s="138">
        <v>0</v>
      </c>
      <c r="AZ75" s="119">
        <f t="shared" si="23"/>
        <v>5792496.1085200002</v>
      </c>
      <c r="BA75" s="140">
        <v>3115562.5965499999</v>
      </c>
      <c r="BB75" s="138">
        <v>0</v>
      </c>
      <c r="BC75" s="138">
        <v>0</v>
      </c>
      <c r="BD75" s="138">
        <v>0</v>
      </c>
      <c r="BE75" s="140">
        <v>2676933.5119699999</v>
      </c>
      <c r="BF75" s="138">
        <v>0</v>
      </c>
      <c r="BG75" s="138">
        <v>0</v>
      </c>
      <c r="BH75" s="138">
        <v>0</v>
      </c>
      <c r="BI75" s="138">
        <v>0</v>
      </c>
      <c r="BJ75" s="124">
        <f t="shared" si="24"/>
        <v>6091720.4971099999</v>
      </c>
      <c r="BK75" s="119">
        <f t="shared" si="25"/>
        <v>-5981709.8979599997</v>
      </c>
      <c r="BL75" s="119">
        <f t="shared" si="26"/>
        <v>-1495666.7428859184</v>
      </c>
      <c r="BM75" s="133">
        <v>0</v>
      </c>
      <c r="BN75" s="117">
        <v>0</v>
      </c>
      <c r="BO75" s="117">
        <f t="shared" si="27"/>
        <v>0</v>
      </c>
      <c r="BP75" s="120">
        <f t="shared" si="28"/>
        <v>1530833.3146426084</v>
      </c>
      <c r="BQ75" s="120">
        <f t="shared" si="29"/>
        <v>106392915.36766128</v>
      </c>
    </row>
    <row r="76" spans="1:69" x14ac:dyDescent="0.25">
      <c r="A76" s="117">
        <v>71</v>
      </c>
      <c r="B76" s="117">
        <v>2094</v>
      </c>
      <c r="C76" s="138">
        <v>2</v>
      </c>
      <c r="D76" s="117">
        <f t="shared" si="30"/>
        <v>0.24514</v>
      </c>
      <c r="E76" s="138">
        <v>0</v>
      </c>
      <c r="F76" s="119">
        <f t="shared" si="16"/>
        <v>7398.8017399999999</v>
      </c>
      <c r="G76" s="140">
        <v>7398.8017399999999</v>
      </c>
      <c r="H76" s="138">
        <v>0</v>
      </c>
      <c r="I76" s="138">
        <v>0</v>
      </c>
      <c r="J76" s="138">
        <v>0</v>
      </c>
      <c r="K76" s="138">
        <v>0</v>
      </c>
      <c r="L76" s="138">
        <v>0</v>
      </c>
      <c r="M76" s="119">
        <f t="shared" si="17"/>
        <v>0</v>
      </c>
      <c r="N76" s="138">
        <v>0</v>
      </c>
      <c r="O76" s="138">
        <v>0</v>
      </c>
      <c r="P76" s="138">
        <v>0</v>
      </c>
      <c r="Q76" s="138">
        <v>0</v>
      </c>
      <c r="R76" s="138">
        <v>0</v>
      </c>
      <c r="S76" s="138">
        <v>0</v>
      </c>
      <c r="T76" s="138">
        <v>0</v>
      </c>
      <c r="U76" s="119">
        <f t="shared" si="18"/>
        <v>0</v>
      </c>
      <c r="V76" s="138">
        <v>0</v>
      </c>
      <c r="W76" s="138">
        <v>0</v>
      </c>
      <c r="X76" s="138">
        <v>0</v>
      </c>
      <c r="Y76" s="138">
        <v>0</v>
      </c>
      <c r="Z76" s="138">
        <v>0</v>
      </c>
      <c r="AA76" s="138">
        <v>0</v>
      </c>
      <c r="AB76" s="138">
        <v>0</v>
      </c>
      <c r="AC76" s="119">
        <f t="shared" si="19"/>
        <v>13363.46435</v>
      </c>
      <c r="AD76" s="140">
        <v>13363.46435</v>
      </c>
      <c r="AE76" s="138">
        <v>0</v>
      </c>
      <c r="AF76" s="138">
        <v>0</v>
      </c>
      <c r="AG76" s="138">
        <v>0</v>
      </c>
      <c r="AH76" s="117">
        <f t="shared" si="20"/>
        <v>0</v>
      </c>
      <c r="AI76" s="138">
        <v>0</v>
      </c>
      <c r="AJ76" s="138">
        <v>0</v>
      </c>
      <c r="AK76" s="138">
        <v>0</v>
      </c>
      <c r="AL76" s="138">
        <v>0</v>
      </c>
      <c r="AM76" s="138">
        <v>0</v>
      </c>
      <c r="AN76" s="140">
        <v>52377.869749999998</v>
      </c>
      <c r="AO76" s="138">
        <v>0</v>
      </c>
      <c r="AP76" s="138">
        <v>0</v>
      </c>
      <c r="AQ76" s="138">
        <v>0</v>
      </c>
      <c r="AR76" s="119">
        <f t="shared" si="21"/>
        <v>73140.135840000003</v>
      </c>
      <c r="AS76" s="119">
        <f t="shared" si="22"/>
        <v>248983.66587999999</v>
      </c>
      <c r="AT76" s="138">
        <v>91.228909999999999</v>
      </c>
      <c r="AU76" s="138">
        <v>0</v>
      </c>
      <c r="AV76" s="138">
        <v>0</v>
      </c>
      <c r="AW76" s="138">
        <v>0</v>
      </c>
      <c r="AX76" s="140">
        <v>248892.43697000001</v>
      </c>
      <c r="AY76" s="138">
        <v>0</v>
      </c>
      <c r="AZ76" s="119">
        <f t="shared" si="23"/>
        <v>4125350.5976399998</v>
      </c>
      <c r="BA76" s="140">
        <v>2167297.8172900002</v>
      </c>
      <c r="BB76" s="138">
        <v>0</v>
      </c>
      <c r="BC76" s="138">
        <v>0</v>
      </c>
      <c r="BD76" s="138">
        <v>0</v>
      </c>
      <c r="BE76" s="140">
        <v>1958052.7803499999</v>
      </c>
      <c r="BF76" s="138">
        <v>0</v>
      </c>
      <c r="BG76" s="138">
        <v>0</v>
      </c>
      <c r="BH76" s="138">
        <v>0</v>
      </c>
      <c r="BI76" s="138">
        <v>0</v>
      </c>
      <c r="BJ76" s="124">
        <f t="shared" si="24"/>
        <v>4374334.2635199996</v>
      </c>
      <c r="BK76" s="119">
        <f t="shared" si="25"/>
        <v>-4301194.1276799999</v>
      </c>
      <c r="BL76" s="119">
        <f t="shared" si="26"/>
        <v>-1054394.7284594751</v>
      </c>
      <c r="BM76" s="133">
        <v>0</v>
      </c>
      <c r="BN76" s="117">
        <v>0</v>
      </c>
      <c r="BO76" s="117">
        <f t="shared" si="27"/>
        <v>0</v>
      </c>
      <c r="BP76" s="120">
        <f t="shared" si="28"/>
        <v>1077788.6897111728</v>
      </c>
      <c r="BQ76" s="120">
        <f t="shared" si="29"/>
        <v>75984102.624637678</v>
      </c>
    </row>
    <row r="77" spans="1:69" x14ac:dyDescent="0.25">
      <c r="A77" s="117">
        <v>72</v>
      </c>
      <c r="B77" s="117">
        <v>2095</v>
      </c>
      <c r="C77" s="138">
        <v>2</v>
      </c>
      <c r="D77" s="117">
        <f t="shared" si="30"/>
        <v>0.24032999999999999</v>
      </c>
      <c r="E77" s="138">
        <v>0</v>
      </c>
      <c r="F77" s="119">
        <f t="shared" si="16"/>
        <v>6113.06214</v>
      </c>
      <c r="G77" s="140">
        <v>6113.06214</v>
      </c>
      <c r="H77" s="138">
        <v>0</v>
      </c>
      <c r="I77" s="138">
        <v>0</v>
      </c>
      <c r="J77" s="138">
        <v>0</v>
      </c>
      <c r="K77" s="138">
        <v>0</v>
      </c>
      <c r="L77" s="138">
        <v>0</v>
      </c>
      <c r="M77" s="119">
        <f t="shared" si="17"/>
        <v>0</v>
      </c>
      <c r="N77" s="138">
        <v>0</v>
      </c>
      <c r="O77" s="138">
        <v>0</v>
      </c>
      <c r="P77" s="138">
        <v>0</v>
      </c>
      <c r="Q77" s="138">
        <v>0</v>
      </c>
      <c r="R77" s="138">
        <v>0</v>
      </c>
      <c r="S77" s="138">
        <v>0</v>
      </c>
      <c r="T77" s="138">
        <v>0</v>
      </c>
      <c r="U77" s="119">
        <f t="shared" si="18"/>
        <v>0</v>
      </c>
      <c r="V77" s="138">
        <v>0</v>
      </c>
      <c r="W77" s="138">
        <v>0</v>
      </c>
      <c r="X77" s="138">
        <v>0</v>
      </c>
      <c r="Y77" s="138">
        <v>0</v>
      </c>
      <c r="Z77" s="138">
        <v>0</v>
      </c>
      <c r="AA77" s="138">
        <v>0</v>
      </c>
      <c r="AB77" s="138">
        <v>0</v>
      </c>
      <c r="AC77" s="119">
        <f t="shared" si="19"/>
        <v>8507.4725299999991</v>
      </c>
      <c r="AD77" s="140">
        <v>8507.4725299999991</v>
      </c>
      <c r="AE77" s="138">
        <v>0</v>
      </c>
      <c r="AF77" s="138">
        <v>0</v>
      </c>
      <c r="AG77" s="138">
        <v>0</v>
      </c>
      <c r="AH77" s="117">
        <f t="shared" si="20"/>
        <v>0</v>
      </c>
      <c r="AI77" s="138">
        <v>0</v>
      </c>
      <c r="AJ77" s="138">
        <v>0</v>
      </c>
      <c r="AK77" s="138">
        <v>0</v>
      </c>
      <c r="AL77" s="138">
        <v>0</v>
      </c>
      <c r="AM77" s="138">
        <v>0</v>
      </c>
      <c r="AN77" s="140">
        <v>33265.359640000002</v>
      </c>
      <c r="AO77" s="138">
        <v>0</v>
      </c>
      <c r="AP77" s="138">
        <v>0</v>
      </c>
      <c r="AQ77" s="138">
        <v>0</v>
      </c>
      <c r="AR77" s="119">
        <f t="shared" si="21"/>
        <v>47885.894310000003</v>
      </c>
      <c r="AS77" s="119">
        <f t="shared" si="22"/>
        <v>205781.84942000001</v>
      </c>
      <c r="AT77" s="138">
        <v>43.104320000000001</v>
      </c>
      <c r="AU77" s="138">
        <v>0</v>
      </c>
      <c r="AV77" s="138">
        <v>0</v>
      </c>
      <c r="AW77" s="138">
        <v>0</v>
      </c>
      <c r="AX77" s="140">
        <v>205738.7451</v>
      </c>
      <c r="AY77" s="138">
        <v>0</v>
      </c>
      <c r="AZ77" s="119">
        <f t="shared" si="23"/>
        <v>2894922.0493399999</v>
      </c>
      <c r="BA77" s="140">
        <v>1483970.2198999999</v>
      </c>
      <c r="BB77" s="138">
        <v>0</v>
      </c>
      <c r="BC77" s="138">
        <v>0</v>
      </c>
      <c r="BD77" s="138">
        <v>0</v>
      </c>
      <c r="BE77" s="140">
        <v>1410951.82944</v>
      </c>
      <c r="BF77" s="138">
        <v>0</v>
      </c>
      <c r="BG77" s="138">
        <v>0</v>
      </c>
      <c r="BH77" s="138">
        <v>0</v>
      </c>
      <c r="BI77" s="138">
        <v>0</v>
      </c>
      <c r="BJ77" s="124">
        <f t="shared" si="24"/>
        <v>3100703.8987599998</v>
      </c>
      <c r="BK77" s="119">
        <f t="shared" si="25"/>
        <v>-3052818.0044499999</v>
      </c>
      <c r="BL77" s="119">
        <f t="shared" si="26"/>
        <v>-733683.75100946845</v>
      </c>
      <c r="BM77" s="133">
        <v>0</v>
      </c>
      <c r="BN77" s="117">
        <v>0</v>
      </c>
      <c r="BO77" s="117">
        <f t="shared" si="27"/>
        <v>0</v>
      </c>
      <c r="BP77" s="120">
        <f t="shared" si="28"/>
        <v>749023.37740620284</v>
      </c>
      <c r="BQ77" s="120">
        <f t="shared" si="29"/>
        <v>53555171.484543502</v>
      </c>
    </row>
    <row r="78" spans="1:69" x14ac:dyDescent="0.25">
      <c r="A78" s="117">
        <v>73</v>
      </c>
      <c r="B78" s="117">
        <v>2096</v>
      </c>
      <c r="C78" s="138">
        <v>2</v>
      </c>
      <c r="D78" s="117">
        <f t="shared" si="30"/>
        <v>0.23562</v>
      </c>
      <c r="E78" s="138">
        <v>0</v>
      </c>
      <c r="F78" s="119">
        <f t="shared" si="16"/>
        <v>4986.3709200000003</v>
      </c>
      <c r="G78" s="140">
        <v>4986.3709200000003</v>
      </c>
      <c r="H78" s="138">
        <v>0</v>
      </c>
      <c r="I78" s="138">
        <v>0</v>
      </c>
      <c r="J78" s="138">
        <v>0</v>
      </c>
      <c r="K78" s="138">
        <v>0</v>
      </c>
      <c r="L78" s="138">
        <v>0</v>
      </c>
      <c r="M78" s="119">
        <f t="shared" si="17"/>
        <v>0</v>
      </c>
      <c r="N78" s="138">
        <v>0</v>
      </c>
      <c r="O78" s="138">
        <v>0</v>
      </c>
      <c r="P78" s="138">
        <v>0</v>
      </c>
      <c r="Q78" s="138">
        <v>0</v>
      </c>
      <c r="R78" s="138">
        <v>0</v>
      </c>
      <c r="S78" s="138">
        <v>0</v>
      </c>
      <c r="T78" s="138">
        <v>0</v>
      </c>
      <c r="U78" s="119">
        <f t="shared" si="18"/>
        <v>0</v>
      </c>
      <c r="V78" s="138">
        <v>0</v>
      </c>
      <c r="W78" s="138">
        <v>0</v>
      </c>
      <c r="X78" s="138">
        <v>0</v>
      </c>
      <c r="Y78" s="138">
        <v>0</v>
      </c>
      <c r="Z78" s="138">
        <v>0</v>
      </c>
      <c r="AA78" s="138">
        <v>0</v>
      </c>
      <c r="AB78" s="138">
        <v>0</v>
      </c>
      <c r="AC78" s="119">
        <f t="shared" si="19"/>
        <v>5281.0860499999999</v>
      </c>
      <c r="AD78" s="140">
        <v>5281.0860499999999</v>
      </c>
      <c r="AE78" s="138">
        <v>0</v>
      </c>
      <c r="AF78" s="138">
        <v>0</v>
      </c>
      <c r="AG78" s="138">
        <v>0</v>
      </c>
      <c r="AH78" s="117">
        <f t="shared" si="20"/>
        <v>0</v>
      </c>
      <c r="AI78" s="138">
        <v>0</v>
      </c>
      <c r="AJ78" s="138">
        <v>0</v>
      </c>
      <c r="AK78" s="138">
        <v>0</v>
      </c>
      <c r="AL78" s="138">
        <v>0</v>
      </c>
      <c r="AM78" s="138">
        <v>0</v>
      </c>
      <c r="AN78" s="140">
        <v>20639.64186</v>
      </c>
      <c r="AO78" s="138">
        <v>0</v>
      </c>
      <c r="AP78" s="138">
        <v>0</v>
      </c>
      <c r="AQ78" s="138">
        <v>0</v>
      </c>
      <c r="AR78" s="119">
        <f t="shared" si="21"/>
        <v>30907.098829999999</v>
      </c>
      <c r="AS78" s="119">
        <f t="shared" si="22"/>
        <v>168398.86686000001</v>
      </c>
      <c r="AT78" s="138">
        <v>18.421019999999999</v>
      </c>
      <c r="AU78" s="138">
        <v>0</v>
      </c>
      <c r="AV78" s="138">
        <v>0</v>
      </c>
      <c r="AW78" s="138">
        <v>0</v>
      </c>
      <c r="AX78" s="140">
        <v>168380.44584</v>
      </c>
      <c r="AY78" s="138">
        <v>0</v>
      </c>
      <c r="AZ78" s="119">
        <f t="shared" si="23"/>
        <v>2001797.64793</v>
      </c>
      <c r="BA78" s="140">
        <v>1000494.4927600001</v>
      </c>
      <c r="BB78" s="138">
        <v>0</v>
      </c>
      <c r="BC78" s="138">
        <v>0</v>
      </c>
      <c r="BD78" s="138">
        <v>0</v>
      </c>
      <c r="BE78" s="140">
        <v>1001303.15517</v>
      </c>
      <c r="BF78" s="138">
        <v>0</v>
      </c>
      <c r="BG78" s="138">
        <v>0</v>
      </c>
      <c r="BH78" s="138">
        <v>0</v>
      </c>
      <c r="BI78" s="138">
        <v>0</v>
      </c>
      <c r="BJ78" s="124">
        <f t="shared" si="24"/>
        <v>2170196.5147899999</v>
      </c>
      <c r="BK78" s="119">
        <f t="shared" si="25"/>
        <v>-2139289.4159599999</v>
      </c>
      <c r="BL78" s="119">
        <f t="shared" si="26"/>
        <v>-504059.37218849518</v>
      </c>
      <c r="BM78" s="133">
        <v>0</v>
      </c>
      <c r="BN78" s="117">
        <v>0</v>
      </c>
      <c r="BO78" s="117">
        <f t="shared" si="27"/>
        <v>0</v>
      </c>
      <c r="BP78" s="120">
        <f t="shared" si="28"/>
        <v>513957.29459809879</v>
      </c>
      <c r="BQ78" s="120">
        <f t="shared" si="29"/>
        <v>37261903.858362161</v>
      </c>
    </row>
    <row r="79" spans="1:69" x14ac:dyDescent="0.25">
      <c r="A79" s="117">
        <v>74</v>
      </c>
      <c r="B79" s="117">
        <v>2097</v>
      </c>
      <c r="C79" s="138">
        <v>2</v>
      </c>
      <c r="D79" s="117">
        <f t="shared" si="30"/>
        <v>0.23100000000000001</v>
      </c>
      <c r="E79" s="138">
        <v>0</v>
      </c>
      <c r="F79" s="119">
        <f t="shared" si="16"/>
        <v>4012.4128599999999</v>
      </c>
      <c r="G79" s="140">
        <v>4012.4128599999999</v>
      </c>
      <c r="H79" s="138">
        <v>0</v>
      </c>
      <c r="I79" s="138">
        <v>0</v>
      </c>
      <c r="J79" s="138">
        <v>0</v>
      </c>
      <c r="K79" s="138">
        <v>0</v>
      </c>
      <c r="L79" s="138">
        <v>0</v>
      </c>
      <c r="M79" s="119">
        <f t="shared" si="17"/>
        <v>0</v>
      </c>
      <c r="N79" s="138">
        <v>0</v>
      </c>
      <c r="O79" s="138">
        <v>0</v>
      </c>
      <c r="P79" s="138">
        <v>0</v>
      </c>
      <c r="Q79" s="138">
        <v>0</v>
      </c>
      <c r="R79" s="138">
        <v>0</v>
      </c>
      <c r="S79" s="138">
        <v>0</v>
      </c>
      <c r="T79" s="138">
        <v>0</v>
      </c>
      <c r="U79" s="119">
        <f t="shared" si="18"/>
        <v>0</v>
      </c>
      <c r="V79" s="138">
        <v>0</v>
      </c>
      <c r="W79" s="138">
        <v>0</v>
      </c>
      <c r="X79" s="138">
        <v>0</v>
      </c>
      <c r="Y79" s="138">
        <v>0</v>
      </c>
      <c r="Z79" s="138">
        <v>0</v>
      </c>
      <c r="AA79" s="138">
        <v>0</v>
      </c>
      <c r="AB79" s="138">
        <v>0</v>
      </c>
      <c r="AC79" s="119">
        <f t="shared" si="19"/>
        <v>3191.4476800000002</v>
      </c>
      <c r="AD79" s="140">
        <v>3191.4476800000002</v>
      </c>
      <c r="AE79" s="138">
        <v>0</v>
      </c>
      <c r="AF79" s="138">
        <v>0</v>
      </c>
      <c r="AG79" s="138">
        <v>0</v>
      </c>
      <c r="AH79" s="117">
        <f t="shared" si="20"/>
        <v>0</v>
      </c>
      <c r="AI79" s="138">
        <v>0</v>
      </c>
      <c r="AJ79" s="138">
        <v>0</v>
      </c>
      <c r="AK79" s="138">
        <v>0</v>
      </c>
      <c r="AL79" s="138">
        <v>0</v>
      </c>
      <c r="AM79" s="138">
        <v>0</v>
      </c>
      <c r="AN79" s="140">
        <v>12502.71919</v>
      </c>
      <c r="AO79" s="138">
        <v>0</v>
      </c>
      <c r="AP79" s="138">
        <v>0</v>
      </c>
      <c r="AQ79" s="138">
        <v>0</v>
      </c>
      <c r="AR79" s="119">
        <f t="shared" si="21"/>
        <v>19706.579730000001</v>
      </c>
      <c r="AS79" s="119">
        <f t="shared" si="22"/>
        <v>136354.37938999999</v>
      </c>
      <c r="AT79" s="138">
        <v>6.9487199999999998</v>
      </c>
      <c r="AU79" s="138">
        <v>0</v>
      </c>
      <c r="AV79" s="138">
        <v>0</v>
      </c>
      <c r="AW79" s="138">
        <v>0</v>
      </c>
      <c r="AX79" s="140">
        <v>136347.43067</v>
      </c>
      <c r="AY79" s="138">
        <v>0</v>
      </c>
      <c r="AZ79" s="119">
        <f t="shared" si="23"/>
        <v>1364090.1682200001</v>
      </c>
      <c r="BA79" s="140">
        <v>664459.28067000001</v>
      </c>
      <c r="BB79" s="138">
        <v>0</v>
      </c>
      <c r="BC79" s="138">
        <v>0</v>
      </c>
      <c r="BD79" s="138">
        <v>0</v>
      </c>
      <c r="BE79" s="140">
        <v>699630.88754999998</v>
      </c>
      <c r="BF79" s="138">
        <v>0</v>
      </c>
      <c r="BG79" s="138">
        <v>0</v>
      </c>
      <c r="BH79" s="138">
        <v>0</v>
      </c>
      <c r="BI79" s="138">
        <v>0</v>
      </c>
      <c r="BJ79" s="124">
        <f t="shared" si="24"/>
        <v>1500444.54761</v>
      </c>
      <c r="BK79" s="119">
        <f t="shared" si="25"/>
        <v>-1480737.9678799999</v>
      </c>
      <c r="BL79" s="119">
        <f t="shared" si="26"/>
        <v>-342050.47058028</v>
      </c>
      <c r="BM79" s="133">
        <v>0</v>
      </c>
      <c r="BN79" s="117">
        <v>0</v>
      </c>
      <c r="BO79" s="117">
        <f t="shared" si="27"/>
        <v>0</v>
      </c>
      <c r="BP79" s="120">
        <f t="shared" si="28"/>
        <v>348351.10328282008</v>
      </c>
      <c r="BQ79" s="120">
        <f t="shared" si="29"/>
        <v>25603806.091287278</v>
      </c>
    </row>
    <row r="80" spans="1:69" x14ac:dyDescent="0.25">
      <c r="A80" s="117">
        <v>75</v>
      </c>
      <c r="B80" s="117">
        <v>2098</v>
      </c>
      <c r="C80" s="138">
        <v>2</v>
      </c>
      <c r="D80" s="117">
        <f t="shared" si="30"/>
        <v>0.22647</v>
      </c>
      <c r="E80" s="138">
        <v>0</v>
      </c>
      <c r="F80" s="119">
        <f t="shared" si="16"/>
        <v>3179.31351</v>
      </c>
      <c r="G80" s="140">
        <v>3179.31351</v>
      </c>
      <c r="H80" s="138">
        <v>0</v>
      </c>
      <c r="I80" s="138">
        <v>0</v>
      </c>
      <c r="J80" s="138">
        <v>0</v>
      </c>
      <c r="K80" s="138">
        <v>0</v>
      </c>
      <c r="L80" s="138">
        <v>0</v>
      </c>
      <c r="M80" s="119">
        <f t="shared" si="17"/>
        <v>0</v>
      </c>
      <c r="N80" s="138">
        <v>0</v>
      </c>
      <c r="O80" s="138">
        <v>0</v>
      </c>
      <c r="P80" s="138">
        <v>0</v>
      </c>
      <c r="Q80" s="138">
        <v>0</v>
      </c>
      <c r="R80" s="138">
        <v>0</v>
      </c>
      <c r="S80" s="138">
        <v>0</v>
      </c>
      <c r="T80" s="138">
        <v>0</v>
      </c>
      <c r="U80" s="119">
        <f t="shared" si="18"/>
        <v>0</v>
      </c>
      <c r="V80" s="138">
        <v>0</v>
      </c>
      <c r="W80" s="138">
        <v>0</v>
      </c>
      <c r="X80" s="138">
        <v>0</v>
      </c>
      <c r="Y80" s="138">
        <v>0</v>
      </c>
      <c r="Z80" s="138">
        <v>0</v>
      </c>
      <c r="AA80" s="138">
        <v>0</v>
      </c>
      <c r="AB80" s="138">
        <v>0</v>
      </c>
      <c r="AC80" s="119">
        <f t="shared" si="19"/>
        <v>1874.8007</v>
      </c>
      <c r="AD80" s="140">
        <v>1874.8007</v>
      </c>
      <c r="AE80" s="138">
        <v>0</v>
      </c>
      <c r="AF80" s="138">
        <v>0</v>
      </c>
      <c r="AG80" s="138">
        <v>0</v>
      </c>
      <c r="AH80" s="117">
        <f t="shared" si="20"/>
        <v>0</v>
      </c>
      <c r="AI80" s="138">
        <v>0</v>
      </c>
      <c r="AJ80" s="138">
        <v>0</v>
      </c>
      <c r="AK80" s="138">
        <v>0</v>
      </c>
      <c r="AL80" s="138">
        <v>0</v>
      </c>
      <c r="AM80" s="138">
        <v>0</v>
      </c>
      <c r="AN80" s="140">
        <v>7389.8441499999999</v>
      </c>
      <c r="AO80" s="138">
        <v>0</v>
      </c>
      <c r="AP80" s="138">
        <v>0</v>
      </c>
      <c r="AQ80" s="138">
        <v>0</v>
      </c>
      <c r="AR80" s="119">
        <f t="shared" si="21"/>
        <v>12443.958360000001</v>
      </c>
      <c r="AS80" s="119">
        <f t="shared" si="22"/>
        <v>109037.09261000001</v>
      </c>
      <c r="AT80" s="138">
        <v>2.2370999999999999</v>
      </c>
      <c r="AU80" s="138">
        <v>0</v>
      </c>
      <c r="AV80" s="138">
        <v>0</v>
      </c>
      <c r="AW80" s="138">
        <v>0</v>
      </c>
      <c r="AX80" s="140">
        <v>109034.85550999999</v>
      </c>
      <c r="AY80" s="138">
        <v>0</v>
      </c>
      <c r="AZ80" s="119">
        <f t="shared" si="23"/>
        <v>916023.45586999995</v>
      </c>
      <c r="BA80" s="140">
        <v>434844.14179999998</v>
      </c>
      <c r="BB80" s="138">
        <v>0</v>
      </c>
      <c r="BC80" s="138">
        <v>0</v>
      </c>
      <c r="BD80" s="138">
        <v>0</v>
      </c>
      <c r="BE80" s="140">
        <v>481179.31407000002</v>
      </c>
      <c r="BF80" s="138">
        <v>0</v>
      </c>
      <c r="BG80" s="138">
        <v>0</v>
      </c>
      <c r="BH80" s="138">
        <v>0</v>
      </c>
      <c r="BI80" s="138">
        <v>0</v>
      </c>
      <c r="BJ80" s="124">
        <f t="shared" si="24"/>
        <v>1025060.54848</v>
      </c>
      <c r="BK80" s="119">
        <f t="shared" si="25"/>
        <v>-1012616.5901199999</v>
      </c>
      <c r="BL80" s="119">
        <f t="shared" si="26"/>
        <v>-229327.27916447641</v>
      </c>
      <c r="BM80" s="133">
        <v>0</v>
      </c>
      <c r="BN80" s="117">
        <v>0</v>
      </c>
      <c r="BO80" s="117">
        <f t="shared" si="27"/>
        <v>0</v>
      </c>
      <c r="BP80" s="120">
        <f t="shared" si="28"/>
        <v>233286.77267874152</v>
      </c>
      <c r="BQ80" s="120">
        <f t="shared" si="29"/>
        <v>17379864.564566243</v>
      </c>
    </row>
    <row r="81" spans="1:69" x14ac:dyDescent="0.25">
      <c r="A81" s="117">
        <v>76</v>
      </c>
      <c r="B81" s="117">
        <v>2099</v>
      </c>
      <c r="C81" s="138">
        <v>0</v>
      </c>
      <c r="D81" s="117">
        <f t="shared" si="30"/>
        <v>0.22647</v>
      </c>
      <c r="E81" s="138">
        <v>0</v>
      </c>
      <c r="F81" s="119">
        <f t="shared" si="16"/>
        <v>0</v>
      </c>
      <c r="G81" s="138">
        <v>0</v>
      </c>
      <c r="H81" s="138">
        <v>0</v>
      </c>
      <c r="I81" s="138">
        <v>0</v>
      </c>
      <c r="J81" s="138">
        <v>0</v>
      </c>
      <c r="K81" s="138">
        <v>0</v>
      </c>
      <c r="L81" s="138">
        <v>0</v>
      </c>
      <c r="M81" s="119">
        <f t="shared" si="17"/>
        <v>0</v>
      </c>
      <c r="N81" s="138">
        <v>0</v>
      </c>
      <c r="O81" s="138">
        <v>0</v>
      </c>
      <c r="P81" s="138">
        <v>0</v>
      </c>
      <c r="Q81" s="138">
        <v>0</v>
      </c>
      <c r="R81" s="138">
        <v>0</v>
      </c>
      <c r="S81" s="138">
        <v>0</v>
      </c>
      <c r="T81" s="138">
        <v>0</v>
      </c>
      <c r="U81" s="119">
        <f t="shared" si="18"/>
        <v>0</v>
      </c>
      <c r="V81" s="138">
        <v>0</v>
      </c>
      <c r="W81" s="138">
        <v>0</v>
      </c>
      <c r="X81" s="138">
        <v>0</v>
      </c>
      <c r="Y81" s="138">
        <v>0</v>
      </c>
      <c r="Z81" s="138">
        <v>0</v>
      </c>
      <c r="AA81" s="138">
        <v>0</v>
      </c>
      <c r="AB81" s="138">
        <v>0</v>
      </c>
      <c r="AC81" s="119">
        <f t="shared" si="19"/>
        <v>0</v>
      </c>
      <c r="AD81" s="138">
        <v>0</v>
      </c>
      <c r="AE81" s="138">
        <v>0</v>
      </c>
      <c r="AF81" s="138">
        <v>0</v>
      </c>
      <c r="AG81" s="138">
        <v>0</v>
      </c>
      <c r="AH81" s="117">
        <f t="shared" si="20"/>
        <v>0</v>
      </c>
      <c r="AI81" s="138">
        <v>0</v>
      </c>
      <c r="AJ81" s="138">
        <v>0</v>
      </c>
      <c r="AK81" s="138">
        <v>0</v>
      </c>
      <c r="AL81" s="138">
        <v>0</v>
      </c>
      <c r="AM81" s="138">
        <v>0</v>
      </c>
      <c r="AN81" s="138">
        <v>0</v>
      </c>
      <c r="AO81" s="138">
        <v>0</v>
      </c>
      <c r="AP81" s="138">
        <v>0</v>
      </c>
      <c r="AQ81" s="138">
        <v>0</v>
      </c>
      <c r="AR81" s="119">
        <f t="shared" si="21"/>
        <v>0</v>
      </c>
      <c r="AS81" s="119">
        <f t="shared" si="22"/>
        <v>0</v>
      </c>
      <c r="AT81" s="138">
        <v>0</v>
      </c>
      <c r="AU81" s="138">
        <v>0</v>
      </c>
      <c r="AV81" s="138">
        <v>0</v>
      </c>
      <c r="AW81" s="138">
        <v>0</v>
      </c>
      <c r="AX81" s="138">
        <v>0</v>
      </c>
      <c r="AY81" s="138">
        <v>0</v>
      </c>
      <c r="AZ81" s="119">
        <f t="shared" si="23"/>
        <v>0</v>
      </c>
      <c r="BA81" s="138">
        <v>0</v>
      </c>
      <c r="BB81" s="138">
        <v>0</v>
      </c>
      <c r="BC81" s="138">
        <v>0</v>
      </c>
      <c r="BD81" s="138">
        <v>0</v>
      </c>
      <c r="BE81" s="138">
        <v>0</v>
      </c>
      <c r="BF81" s="138">
        <v>0</v>
      </c>
      <c r="BG81" s="138">
        <v>0</v>
      </c>
      <c r="BH81" s="138">
        <v>0</v>
      </c>
      <c r="BI81" s="138">
        <v>0</v>
      </c>
      <c r="BJ81" s="124">
        <f t="shared" si="24"/>
        <v>0</v>
      </c>
      <c r="BK81" s="119">
        <f t="shared" si="25"/>
        <v>0</v>
      </c>
      <c r="BL81" s="119">
        <f t="shared" si="26"/>
        <v>0</v>
      </c>
      <c r="BM81" s="133">
        <v>0</v>
      </c>
      <c r="BN81" s="117">
        <v>0</v>
      </c>
      <c r="BO81" s="117">
        <f t="shared" si="27"/>
        <v>0</v>
      </c>
      <c r="BP81" s="117">
        <f t="shared" si="28"/>
        <v>0</v>
      </c>
      <c r="BQ81" s="117">
        <f t="shared" si="29"/>
        <v>0</v>
      </c>
    </row>
    <row r="82" spans="1:69" x14ac:dyDescent="0.25">
      <c r="A82" s="117">
        <v>77</v>
      </c>
      <c r="B82" s="117">
        <v>2100</v>
      </c>
      <c r="C82" s="138">
        <v>0</v>
      </c>
      <c r="D82" s="117">
        <f t="shared" si="30"/>
        <v>0.22647</v>
      </c>
      <c r="E82" s="138">
        <v>0</v>
      </c>
      <c r="F82" s="119">
        <f t="shared" si="16"/>
        <v>0</v>
      </c>
      <c r="G82" s="138">
        <v>0</v>
      </c>
      <c r="H82" s="138">
        <v>0</v>
      </c>
      <c r="I82" s="138">
        <v>0</v>
      </c>
      <c r="J82" s="138">
        <v>0</v>
      </c>
      <c r="K82" s="138">
        <v>0</v>
      </c>
      <c r="L82" s="138">
        <v>0</v>
      </c>
      <c r="M82" s="119">
        <f t="shared" si="17"/>
        <v>0</v>
      </c>
      <c r="N82" s="138">
        <v>0</v>
      </c>
      <c r="O82" s="138">
        <v>0</v>
      </c>
      <c r="P82" s="138">
        <v>0</v>
      </c>
      <c r="Q82" s="138">
        <v>0</v>
      </c>
      <c r="R82" s="138">
        <v>0</v>
      </c>
      <c r="S82" s="138">
        <v>0</v>
      </c>
      <c r="T82" s="138">
        <v>0</v>
      </c>
      <c r="U82" s="119">
        <f t="shared" si="18"/>
        <v>0</v>
      </c>
      <c r="V82" s="138">
        <v>0</v>
      </c>
      <c r="W82" s="138">
        <v>0</v>
      </c>
      <c r="X82" s="138">
        <v>0</v>
      </c>
      <c r="Y82" s="138">
        <v>0</v>
      </c>
      <c r="Z82" s="138">
        <v>0</v>
      </c>
      <c r="AA82" s="138">
        <v>0</v>
      </c>
      <c r="AB82" s="138">
        <v>0</v>
      </c>
      <c r="AC82" s="119">
        <f t="shared" si="19"/>
        <v>0</v>
      </c>
      <c r="AD82" s="138">
        <v>0</v>
      </c>
      <c r="AE82" s="138">
        <v>0</v>
      </c>
      <c r="AF82" s="138">
        <v>0</v>
      </c>
      <c r="AG82" s="138">
        <v>0</v>
      </c>
      <c r="AH82" s="117">
        <f t="shared" si="20"/>
        <v>0</v>
      </c>
      <c r="AI82" s="138">
        <v>0</v>
      </c>
      <c r="AJ82" s="138">
        <v>0</v>
      </c>
      <c r="AK82" s="138">
        <v>0</v>
      </c>
      <c r="AL82" s="138">
        <v>0</v>
      </c>
      <c r="AM82" s="138">
        <v>0</v>
      </c>
      <c r="AN82" s="138">
        <v>0</v>
      </c>
      <c r="AO82" s="138">
        <v>0</v>
      </c>
      <c r="AP82" s="138">
        <v>0</v>
      </c>
      <c r="AQ82" s="138">
        <v>0</v>
      </c>
      <c r="AR82" s="119">
        <f t="shared" si="21"/>
        <v>0</v>
      </c>
      <c r="AS82" s="119">
        <f t="shared" si="22"/>
        <v>0</v>
      </c>
      <c r="AT82" s="138">
        <v>0</v>
      </c>
      <c r="AU82" s="138">
        <v>0</v>
      </c>
      <c r="AV82" s="138">
        <v>0</v>
      </c>
      <c r="AW82" s="138">
        <v>0</v>
      </c>
      <c r="AX82" s="138">
        <v>0</v>
      </c>
      <c r="AY82" s="138">
        <v>0</v>
      </c>
      <c r="AZ82" s="119">
        <f t="shared" si="23"/>
        <v>0</v>
      </c>
      <c r="BA82" s="138">
        <v>0</v>
      </c>
      <c r="BB82" s="138">
        <v>0</v>
      </c>
      <c r="BC82" s="138">
        <v>0</v>
      </c>
      <c r="BD82" s="138">
        <v>0</v>
      </c>
      <c r="BE82" s="138">
        <v>0</v>
      </c>
      <c r="BF82" s="138">
        <v>0</v>
      </c>
      <c r="BG82" s="138">
        <v>0</v>
      </c>
      <c r="BH82" s="138">
        <v>0</v>
      </c>
      <c r="BI82" s="138">
        <v>0</v>
      </c>
      <c r="BJ82" s="124">
        <f t="shared" si="24"/>
        <v>0</v>
      </c>
      <c r="BK82" s="119">
        <f t="shared" si="25"/>
        <v>0</v>
      </c>
      <c r="BL82" s="119">
        <f t="shared" si="26"/>
        <v>0</v>
      </c>
      <c r="BM82" s="133">
        <v>0</v>
      </c>
      <c r="BN82" s="117">
        <v>0</v>
      </c>
      <c r="BO82" s="117">
        <f t="shared" si="27"/>
        <v>0</v>
      </c>
      <c r="BP82" s="117">
        <f t="shared" si="28"/>
        <v>0</v>
      </c>
      <c r="BQ82" s="117">
        <f t="shared" si="29"/>
        <v>0</v>
      </c>
    </row>
    <row r="83" spans="1:69" x14ac:dyDescent="0.25">
      <c r="A83" s="117">
        <v>78</v>
      </c>
      <c r="B83" s="117">
        <v>2101</v>
      </c>
      <c r="C83" s="138">
        <v>0</v>
      </c>
      <c r="D83" s="117">
        <f t="shared" si="30"/>
        <v>0.22647</v>
      </c>
      <c r="E83" s="138">
        <v>0</v>
      </c>
      <c r="F83" s="119">
        <f t="shared" si="16"/>
        <v>0</v>
      </c>
      <c r="G83" s="138">
        <v>0</v>
      </c>
      <c r="H83" s="138">
        <v>0</v>
      </c>
      <c r="I83" s="138">
        <v>0</v>
      </c>
      <c r="J83" s="138">
        <v>0</v>
      </c>
      <c r="K83" s="138">
        <v>0</v>
      </c>
      <c r="L83" s="138">
        <v>0</v>
      </c>
      <c r="M83" s="119">
        <f t="shared" si="17"/>
        <v>0</v>
      </c>
      <c r="N83" s="138">
        <v>0</v>
      </c>
      <c r="O83" s="138">
        <v>0</v>
      </c>
      <c r="P83" s="138">
        <v>0</v>
      </c>
      <c r="Q83" s="138">
        <v>0</v>
      </c>
      <c r="R83" s="138">
        <v>0</v>
      </c>
      <c r="S83" s="138">
        <v>0</v>
      </c>
      <c r="T83" s="138">
        <v>0</v>
      </c>
      <c r="U83" s="119">
        <f t="shared" si="18"/>
        <v>0</v>
      </c>
      <c r="V83" s="138">
        <v>0</v>
      </c>
      <c r="W83" s="138">
        <v>0</v>
      </c>
      <c r="X83" s="138">
        <v>0</v>
      </c>
      <c r="Y83" s="138">
        <v>0</v>
      </c>
      <c r="Z83" s="138">
        <v>0</v>
      </c>
      <c r="AA83" s="138">
        <v>0</v>
      </c>
      <c r="AB83" s="138">
        <v>0</v>
      </c>
      <c r="AC83" s="119">
        <f t="shared" si="19"/>
        <v>0</v>
      </c>
      <c r="AD83" s="138">
        <v>0</v>
      </c>
      <c r="AE83" s="138">
        <v>0</v>
      </c>
      <c r="AF83" s="138">
        <v>0</v>
      </c>
      <c r="AG83" s="138">
        <v>0</v>
      </c>
      <c r="AH83" s="117">
        <f t="shared" si="20"/>
        <v>0</v>
      </c>
      <c r="AI83" s="138">
        <v>0</v>
      </c>
      <c r="AJ83" s="138">
        <v>0</v>
      </c>
      <c r="AK83" s="138">
        <v>0</v>
      </c>
      <c r="AL83" s="138">
        <v>0</v>
      </c>
      <c r="AM83" s="138">
        <v>0</v>
      </c>
      <c r="AN83" s="138">
        <v>0</v>
      </c>
      <c r="AO83" s="138">
        <v>0</v>
      </c>
      <c r="AP83" s="138">
        <v>0</v>
      </c>
      <c r="AQ83" s="138">
        <v>0</v>
      </c>
      <c r="AR83" s="119">
        <f t="shared" si="21"/>
        <v>0</v>
      </c>
      <c r="AS83" s="119">
        <f t="shared" si="22"/>
        <v>0</v>
      </c>
      <c r="AT83" s="138">
        <v>0</v>
      </c>
      <c r="AU83" s="138">
        <v>0</v>
      </c>
      <c r="AV83" s="138">
        <v>0</v>
      </c>
      <c r="AW83" s="138">
        <v>0</v>
      </c>
      <c r="AX83" s="138">
        <v>0</v>
      </c>
      <c r="AY83" s="138">
        <v>0</v>
      </c>
      <c r="AZ83" s="119">
        <f t="shared" si="23"/>
        <v>0</v>
      </c>
      <c r="BA83" s="138">
        <v>0</v>
      </c>
      <c r="BB83" s="138">
        <v>0</v>
      </c>
      <c r="BC83" s="138">
        <v>0</v>
      </c>
      <c r="BD83" s="138">
        <v>0</v>
      </c>
      <c r="BE83" s="138">
        <v>0</v>
      </c>
      <c r="BF83" s="138">
        <v>0</v>
      </c>
      <c r="BG83" s="138">
        <v>0</v>
      </c>
      <c r="BH83" s="138">
        <v>0</v>
      </c>
      <c r="BI83" s="138">
        <v>0</v>
      </c>
      <c r="BJ83" s="124">
        <f t="shared" si="24"/>
        <v>0</v>
      </c>
      <c r="BK83" s="119">
        <f t="shared" si="25"/>
        <v>0</v>
      </c>
      <c r="BL83" s="119">
        <f t="shared" si="26"/>
        <v>0</v>
      </c>
      <c r="BM83" s="133">
        <v>0</v>
      </c>
      <c r="BN83" s="117">
        <v>0</v>
      </c>
      <c r="BO83" s="117">
        <f t="shared" si="27"/>
        <v>0</v>
      </c>
      <c r="BP83" s="117">
        <f t="shared" si="28"/>
        <v>0</v>
      </c>
      <c r="BQ83" s="117">
        <f t="shared" si="29"/>
        <v>0</v>
      </c>
    </row>
    <row r="84" spans="1:69" x14ac:dyDescent="0.25">
      <c r="A84" s="117">
        <v>79</v>
      </c>
      <c r="B84" s="117">
        <v>2102</v>
      </c>
      <c r="C84" s="138">
        <v>0</v>
      </c>
      <c r="D84" s="117">
        <f t="shared" si="30"/>
        <v>0.22647</v>
      </c>
      <c r="E84" s="138">
        <v>0</v>
      </c>
      <c r="F84" s="119">
        <f t="shared" si="16"/>
        <v>0</v>
      </c>
      <c r="G84" s="138">
        <v>0</v>
      </c>
      <c r="H84" s="138">
        <v>0</v>
      </c>
      <c r="I84" s="138">
        <v>0</v>
      </c>
      <c r="J84" s="138">
        <v>0</v>
      </c>
      <c r="K84" s="138">
        <v>0</v>
      </c>
      <c r="L84" s="138">
        <v>0</v>
      </c>
      <c r="M84" s="119">
        <f t="shared" si="17"/>
        <v>0</v>
      </c>
      <c r="N84" s="138">
        <v>0</v>
      </c>
      <c r="O84" s="138">
        <v>0</v>
      </c>
      <c r="P84" s="138">
        <v>0</v>
      </c>
      <c r="Q84" s="138">
        <v>0</v>
      </c>
      <c r="R84" s="138">
        <v>0</v>
      </c>
      <c r="S84" s="138">
        <v>0</v>
      </c>
      <c r="T84" s="138">
        <v>0</v>
      </c>
      <c r="U84" s="119">
        <f t="shared" si="18"/>
        <v>0</v>
      </c>
      <c r="V84" s="138">
        <v>0</v>
      </c>
      <c r="W84" s="138">
        <v>0</v>
      </c>
      <c r="X84" s="138">
        <v>0</v>
      </c>
      <c r="Y84" s="138">
        <v>0</v>
      </c>
      <c r="Z84" s="138">
        <v>0</v>
      </c>
      <c r="AA84" s="138">
        <v>0</v>
      </c>
      <c r="AB84" s="138">
        <v>0</v>
      </c>
      <c r="AC84" s="119">
        <f t="shared" si="19"/>
        <v>0</v>
      </c>
      <c r="AD84" s="138">
        <v>0</v>
      </c>
      <c r="AE84" s="138">
        <v>0</v>
      </c>
      <c r="AF84" s="138">
        <v>0</v>
      </c>
      <c r="AG84" s="138">
        <v>0</v>
      </c>
      <c r="AH84" s="117">
        <f t="shared" si="20"/>
        <v>0</v>
      </c>
      <c r="AI84" s="138">
        <v>0</v>
      </c>
      <c r="AJ84" s="138">
        <v>0</v>
      </c>
      <c r="AK84" s="138">
        <v>0</v>
      </c>
      <c r="AL84" s="138">
        <v>0</v>
      </c>
      <c r="AM84" s="138">
        <v>0</v>
      </c>
      <c r="AN84" s="138">
        <v>0</v>
      </c>
      <c r="AO84" s="138">
        <v>0</v>
      </c>
      <c r="AP84" s="138">
        <v>0</v>
      </c>
      <c r="AQ84" s="138">
        <v>0</v>
      </c>
      <c r="AR84" s="119">
        <f t="shared" si="21"/>
        <v>0</v>
      </c>
      <c r="AS84" s="119">
        <f t="shared" si="22"/>
        <v>0</v>
      </c>
      <c r="AT84" s="138">
        <v>0</v>
      </c>
      <c r="AU84" s="138">
        <v>0</v>
      </c>
      <c r="AV84" s="138">
        <v>0</v>
      </c>
      <c r="AW84" s="138">
        <v>0</v>
      </c>
      <c r="AX84" s="138">
        <v>0</v>
      </c>
      <c r="AY84" s="138">
        <v>0</v>
      </c>
      <c r="AZ84" s="119">
        <f t="shared" si="23"/>
        <v>0</v>
      </c>
      <c r="BA84" s="138">
        <v>0</v>
      </c>
      <c r="BB84" s="138">
        <v>0</v>
      </c>
      <c r="BC84" s="138">
        <v>0</v>
      </c>
      <c r="BD84" s="138">
        <v>0</v>
      </c>
      <c r="BE84" s="138">
        <v>0</v>
      </c>
      <c r="BF84" s="138">
        <v>0</v>
      </c>
      <c r="BG84" s="138">
        <v>0</v>
      </c>
      <c r="BH84" s="138">
        <v>0</v>
      </c>
      <c r="BI84" s="138">
        <v>0</v>
      </c>
      <c r="BJ84" s="124">
        <f t="shared" si="24"/>
        <v>0</v>
      </c>
      <c r="BK84" s="119">
        <f t="shared" si="25"/>
        <v>0</v>
      </c>
      <c r="BL84" s="119">
        <f t="shared" si="26"/>
        <v>0</v>
      </c>
      <c r="BM84" s="133">
        <v>0</v>
      </c>
      <c r="BN84" s="117">
        <v>0</v>
      </c>
      <c r="BO84" s="117">
        <f t="shared" si="27"/>
        <v>0</v>
      </c>
      <c r="BP84" s="117">
        <f t="shared" si="28"/>
        <v>0</v>
      </c>
      <c r="BQ84" s="117">
        <f t="shared" si="29"/>
        <v>0</v>
      </c>
    </row>
    <row r="85" spans="1:69" x14ac:dyDescent="0.25">
      <c r="A85" s="117">
        <v>80</v>
      </c>
      <c r="B85" s="117">
        <v>2103</v>
      </c>
      <c r="C85" s="138">
        <v>0</v>
      </c>
      <c r="D85" s="117">
        <f t="shared" si="30"/>
        <v>0.22647</v>
      </c>
      <c r="E85" s="138">
        <v>0</v>
      </c>
      <c r="F85" s="119">
        <f t="shared" si="16"/>
        <v>0</v>
      </c>
      <c r="G85" s="138">
        <v>0</v>
      </c>
      <c r="H85" s="138">
        <v>0</v>
      </c>
      <c r="I85" s="138">
        <v>0</v>
      </c>
      <c r="J85" s="138">
        <v>0</v>
      </c>
      <c r="K85" s="138">
        <v>0</v>
      </c>
      <c r="L85" s="138">
        <v>0</v>
      </c>
      <c r="M85" s="119">
        <f t="shared" si="17"/>
        <v>0</v>
      </c>
      <c r="N85" s="138">
        <v>0</v>
      </c>
      <c r="O85" s="138">
        <v>0</v>
      </c>
      <c r="P85" s="138">
        <v>0</v>
      </c>
      <c r="Q85" s="138">
        <v>0</v>
      </c>
      <c r="R85" s="138">
        <v>0</v>
      </c>
      <c r="S85" s="138">
        <v>0</v>
      </c>
      <c r="T85" s="138">
        <v>0</v>
      </c>
      <c r="U85" s="119">
        <f t="shared" si="18"/>
        <v>0</v>
      </c>
      <c r="V85" s="138">
        <v>0</v>
      </c>
      <c r="W85" s="138">
        <v>0</v>
      </c>
      <c r="X85" s="138">
        <v>0</v>
      </c>
      <c r="Y85" s="138">
        <v>0</v>
      </c>
      <c r="Z85" s="138">
        <v>0</v>
      </c>
      <c r="AA85" s="138">
        <v>0</v>
      </c>
      <c r="AB85" s="138">
        <v>0</v>
      </c>
      <c r="AC85" s="119">
        <f t="shared" si="19"/>
        <v>0</v>
      </c>
      <c r="AD85" s="138">
        <v>0</v>
      </c>
      <c r="AE85" s="138">
        <v>0</v>
      </c>
      <c r="AF85" s="138">
        <v>0</v>
      </c>
      <c r="AG85" s="138">
        <v>0</v>
      </c>
      <c r="AH85" s="117">
        <f t="shared" si="20"/>
        <v>0</v>
      </c>
      <c r="AI85" s="138">
        <v>0</v>
      </c>
      <c r="AJ85" s="138">
        <v>0</v>
      </c>
      <c r="AK85" s="138">
        <v>0</v>
      </c>
      <c r="AL85" s="138">
        <v>0</v>
      </c>
      <c r="AM85" s="138">
        <v>0</v>
      </c>
      <c r="AN85" s="138">
        <v>0</v>
      </c>
      <c r="AO85" s="138">
        <v>0</v>
      </c>
      <c r="AP85" s="138">
        <v>0</v>
      </c>
      <c r="AQ85" s="138">
        <v>0</v>
      </c>
      <c r="AR85" s="119">
        <f t="shared" si="21"/>
        <v>0</v>
      </c>
      <c r="AS85" s="119">
        <f t="shared" si="22"/>
        <v>0</v>
      </c>
      <c r="AT85" s="138">
        <v>0</v>
      </c>
      <c r="AU85" s="138">
        <v>0</v>
      </c>
      <c r="AV85" s="138">
        <v>0</v>
      </c>
      <c r="AW85" s="138">
        <v>0</v>
      </c>
      <c r="AX85" s="138">
        <v>0</v>
      </c>
      <c r="AY85" s="138">
        <v>0</v>
      </c>
      <c r="AZ85" s="119">
        <f t="shared" si="23"/>
        <v>0</v>
      </c>
      <c r="BA85" s="138">
        <v>0</v>
      </c>
      <c r="BB85" s="138">
        <v>0</v>
      </c>
      <c r="BC85" s="138">
        <v>0</v>
      </c>
      <c r="BD85" s="138">
        <v>0</v>
      </c>
      <c r="BE85" s="138">
        <v>0</v>
      </c>
      <c r="BF85" s="138">
        <v>0</v>
      </c>
      <c r="BG85" s="138">
        <v>0</v>
      </c>
      <c r="BH85" s="138">
        <v>0</v>
      </c>
      <c r="BI85" s="138">
        <v>0</v>
      </c>
      <c r="BJ85" s="124">
        <f t="shared" si="24"/>
        <v>0</v>
      </c>
      <c r="BK85" s="119">
        <f t="shared" si="25"/>
        <v>0</v>
      </c>
      <c r="BL85" s="119">
        <f t="shared" si="26"/>
        <v>0</v>
      </c>
      <c r="BM85" s="133">
        <v>0</v>
      </c>
      <c r="BN85" s="117">
        <v>0</v>
      </c>
      <c r="BO85" s="117">
        <f t="shared" si="27"/>
        <v>0</v>
      </c>
      <c r="BP85" s="117">
        <f t="shared" si="28"/>
        <v>0</v>
      </c>
      <c r="BQ85" s="117">
        <f t="shared" si="29"/>
        <v>0</v>
      </c>
    </row>
    <row r="86" spans="1:69" x14ac:dyDescent="0.25">
      <c r="A86" s="117">
        <v>81</v>
      </c>
      <c r="B86" s="117">
        <v>2104</v>
      </c>
      <c r="C86" s="138">
        <v>0</v>
      </c>
      <c r="D86" s="117">
        <f t="shared" si="30"/>
        <v>0.22647</v>
      </c>
      <c r="E86" s="138">
        <v>0</v>
      </c>
      <c r="F86" s="119">
        <f t="shared" si="16"/>
        <v>0</v>
      </c>
      <c r="G86" s="138">
        <v>0</v>
      </c>
      <c r="H86" s="138">
        <v>0</v>
      </c>
      <c r="I86" s="138">
        <v>0</v>
      </c>
      <c r="J86" s="138">
        <v>0</v>
      </c>
      <c r="K86" s="138">
        <v>0</v>
      </c>
      <c r="L86" s="138">
        <v>0</v>
      </c>
      <c r="M86" s="119">
        <f t="shared" si="17"/>
        <v>0</v>
      </c>
      <c r="N86" s="138">
        <v>0</v>
      </c>
      <c r="O86" s="138">
        <v>0</v>
      </c>
      <c r="P86" s="138">
        <v>0</v>
      </c>
      <c r="Q86" s="138">
        <v>0</v>
      </c>
      <c r="R86" s="138">
        <v>0</v>
      </c>
      <c r="S86" s="138">
        <v>0</v>
      </c>
      <c r="T86" s="138">
        <v>0</v>
      </c>
      <c r="U86" s="119">
        <f t="shared" si="18"/>
        <v>0</v>
      </c>
      <c r="V86" s="138">
        <v>0</v>
      </c>
      <c r="W86" s="138">
        <v>0</v>
      </c>
      <c r="X86" s="138">
        <v>0</v>
      </c>
      <c r="Y86" s="138">
        <v>0</v>
      </c>
      <c r="Z86" s="138">
        <v>0</v>
      </c>
      <c r="AA86" s="138">
        <v>0</v>
      </c>
      <c r="AB86" s="138">
        <v>0</v>
      </c>
      <c r="AC86" s="119">
        <f t="shared" si="19"/>
        <v>0</v>
      </c>
      <c r="AD86" s="138">
        <v>0</v>
      </c>
      <c r="AE86" s="138">
        <v>0</v>
      </c>
      <c r="AF86" s="138">
        <v>0</v>
      </c>
      <c r="AG86" s="138">
        <v>0</v>
      </c>
      <c r="AH86" s="117">
        <f t="shared" si="20"/>
        <v>0</v>
      </c>
      <c r="AI86" s="138">
        <v>0</v>
      </c>
      <c r="AJ86" s="138">
        <v>0</v>
      </c>
      <c r="AK86" s="138">
        <v>0</v>
      </c>
      <c r="AL86" s="138">
        <v>0</v>
      </c>
      <c r="AM86" s="138">
        <v>0</v>
      </c>
      <c r="AN86" s="138">
        <v>0</v>
      </c>
      <c r="AO86" s="138">
        <v>0</v>
      </c>
      <c r="AP86" s="138">
        <v>0</v>
      </c>
      <c r="AQ86" s="138">
        <v>0</v>
      </c>
      <c r="AR86" s="119">
        <f t="shared" si="21"/>
        <v>0</v>
      </c>
      <c r="AS86" s="119">
        <f t="shared" si="22"/>
        <v>0</v>
      </c>
      <c r="AT86" s="138">
        <v>0</v>
      </c>
      <c r="AU86" s="138">
        <v>0</v>
      </c>
      <c r="AV86" s="138">
        <v>0</v>
      </c>
      <c r="AW86" s="138">
        <v>0</v>
      </c>
      <c r="AX86" s="138">
        <v>0</v>
      </c>
      <c r="AY86" s="138">
        <v>0</v>
      </c>
      <c r="AZ86" s="119">
        <f t="shared" si="23"/>
        <v>0</v>
      </c>
      <c r="BA86" s="138">
        <v>0</v>
      </c>
      <c r="BB86" s="138">
        <v>0</v>
      </c>
      <c r="BC86" s="138">
        <v>0</v>
      </c>
      <c r="BD86" s="138">
        <v>0</v>
      </c>
      <c r="BE86" s="138">
        <v>0</v>
      </c>
      <c r="BF86" s="138">
        <v>0</v>
      </c>
      <c r="BG86" s="138">
        <v>0</v>
      </c>
      <c r="BH86" s="138">
        <v>0</v>
      </c>
      <c r="BI86" s="138">
        <v>0</v>
      </c>
      <c r="BJ86" s="124">
        <f t="shared" si="24"/>
        <v>0</v>
      </c>
      <c r="BK86" s="119">
        <f t="shared" si="25"/>
        <v>0</v>
      </c>
      <c r="BL86" s="119">
        <f t="shared" si="26"/>
        <v>0</v>
      </c>
      <c r="BM86" s="133">
        <v>0</v>
      </c>
      <c r="BN86" s="117">
        <v>0</v>
      </c>
      <c r="BO86" s="117">
        <f t="shared" si="27"/>
        <v>0</v>
      </c>
      <c r="BP86" s="117">
        <f t="shared" si="28"/>
        <v>0</v>
      </c>
      <c r="BQ86" s="117">
        <f t="shared" si="29"/>
        <v>0</v>
      </c>
    </row>
    <row r="87" spans="1:69" x14ac:dyDescent="0.25">
      <c r="A87" s="117">
        <v>82</v>
      </c>
      <c r="B87" s="117">
        <v>2105</v>
      </c>
      <c r="C87" s="138">
        <v>0</v>
      </c>
      <c r="D87" s="117">
        <f t="shared" si="30"/>
        <v>0.22647</v>
      </c>
      <c r="E87" s="138">
        <v>0</v>
      </c>
      <c r="F87" s="119">
        <f t="shared" si="16"/>
        <v>0</v>
      </c>
      <c r="G87" s="138">
        <v>0</v>
      </c>
      <c r="H87" s="138">
        <v>0</v>
      </c>
      <c r="I87" s="138">
        <v>0</v>
      </c>
      <c r="J87" s="138">
        <v>0</v>
      </c>
      <c r="K87" s="138">
        <v>0</v>
      </c>
      <c r="L87" s="138">
        <v>0</v>
      </c>
      <c r="M87" s="119">
        <f t="shared" si="17"/>
        <v>0</v>
      </c>
      <c r="N87" s="138">
        <v>0</v>
      </c>
      <c r="O87" s="138">
        <v>0</v>
      </c>
      <c r="P87" s="138">
        <v>0</v>
      </c>
      <c r="Q87" s="138">
        <v>0</v>
      </c>
      <c r="R87" s="138">
        <v>0</v>
      </c>
      <c r="S87" s="138">
        <v>0</v>
      </c>
      <c r="T87" s="138">
        <v>0</v>
      </c>
      <c r="U87" s="119">
        <f t="shared" si="18"/>
        <v>0</v>
      </c>
      <c r="V87" s="138">
        <v>0</v>
      </c>
      <c r="W87" s="138">
        <v>0</v>
      </c>
      <c r="X87" s="138">
        <v>0</v>
      </c>
      <c r="Y87" s="138">
        <v>0</v>
      </c>
      <c r="Z87" s="138">
        <v>0</v>
      </c>
      <c r="AA87" s="138">
        <v>0</v>
      </c>
      <c r="AB87" s="138">
        <v>0</v>
      </c>
      <c r="AC87" s="119">
        <f t="shared" si="19"/>
        <v>0</v>
      </c>
      <c r="AD87" s="138">
        <v>0</v>
      </c>
      <c r="AE87" s="138">
        <v>0</v>
      </c>
      <c r="AF87" s="138">
        <v>0</v>
      </c>
      <c r="AG87" s="138">
        <v>0</v>
      </c>
      <c r="AH87" s="117">
        <f t="shared" si="20"/>
        <v>0</v>
      </c>
      <c r="AI87" s="138">
        <v>0</v>
      </c>
      <c r="AJ87" s="138">
        <v>0</v>
      </c>
      <c r="AK87" s="138">
        <v>0</v>
      </c>
      <c r="AL87" s="138">
        <v>0</v>
      </c>
      <c r="AM87" s="138">
        <v>0</v>
      </c>
      <c r="AN87" s="138">
        <v>0</v>
      </c>
      <c r="AO87" s="138">
        <v>0</v>
      </c>
      <c r="AP87" s="138">
        <v>0</v>
      </c>
      <c r="AQ87" s="138">
        <v>0</v>
      </c>
      <c r="AR87" s="119">
        <f t="shared" si="21"/>
        <v>0</v>
      </c>
      <c r="AS87" s="119">
        <f t="shared" si="22"/>
        <v>0</v>
      </c>
      <c r="AT87" s="138">
        <v>0</v>
      </c>
      <c r="AU87" s="138">
        <v>0</v>
      </c>
      <c r="AV87" s="138">
        <v>0</v>
      </c>
      <c r="AW87" s="138">
        <v>0</v>
      </c>
      <c r="AX87" s="138">
        <v>0</v>
      </c>
      <c r="AY87" s="138">
        <v>0</v>
      </c>
      <c r="AZ87" s="119">
        <f t="shared" si="23"/>
        <v>0</v>
      </c>
      <c r="BA87" s="138">
        <v>0</v>
      </c>
      <c r="BB87" s="138">
        <v>0</v>
      </c>
      <c r="BC87" s="138">
        <v>0</v>
      </c>
      <c r="BD87" s="138">
        <v>0</v>
      </c>
      <c r="BE87" s="138">
        <v>0</v>
      </c>
      <c r="BF87" s="138">
        <v>0</v>
      </c>
      <c r="BG87" s="138">
        <v>0</v>
      </c>
      <c r="BH87" s="138">
        <v>0</v>
      </c>
      <c r="BI87" s="138">
        <v>0</v>
      </c>
      <c r="BJ87" s="124">
        <f t="shared" si="24"/>
        <v>0</v>
      </c>
      <c r="BK87" s="119">
        <f t="shared" si="25"/>
        <v>0</v>
      </c>
      <c r="BL87" s="119">
        <f t="shared" si="26"/>
        <v>0</v>
      </c>
      <c r="BM87" s="133">
        <v>0</v>
      </c>
      <c r="BN87" s="117">
        <v>0</v>
      </c>
      <c r="BO87" s="117">
        <f t="shared" si="27"/>
        <v>0</v>
      </c>
      <c r="BP87" s="117">
        <f t="shared" si="28"/>
        <v>0</v>
      </c>
      <c r="BQ87" s="117">
        <f t="shared" si="29"/>
        <v>0</v>
      </c>
    </row>
    <row r="88" spans="1:69" x14ac:dyDescent="0.25">
      <c r="A88" s="117">
        <v>83</v>
      </c>
      <c r="B88" s="117">
        <v>2106</v>
      </c>
      <c r="C88" s="138">
        <v>0</v>
      </c>
      <c r="D88" s="117">
        <f t="shared" si="30"/>
        <v>0.22647</v>
      </c>
      <c r="E88" s="138">
        <v>0</v>
      </c>
      <c r="F88" s="119">
        <f t="shared" si="16"/>
        <v>0</v>
      </c>
      <c r="G88" s="138">
        <v>0</v>
      </c>
      <c r="H88" s="138">
        <v>0</v>
      </c>
      <c r="I88" s="138">
        <v>0</v>
      </c>
      <c r="J88" s="138">
        <v>0</v>
      </c>
      <c r="K88" s="138">
        <v>0</v>
      </c>
      <c r="L88" s="138">
        <v>0</v>
      </c>
      <c r="M88" s="119">
        <f t="shared" si="17"/>
        <v>0</v>
      </c>
      <c r="N88" s="138">
        <v>0</v>
      </c>
      <c r="O88" s="138">
        <v>0</v>
      </c>
      <c r="P88" s="138">
        <v>0</v>
      </c>
      <c r="Q88" s="138">
        <v>0</v>
      </c>
      <c r="R88" s="138">
        <v>0</v>
      </c>
      <c r="S88" s="138">
        <v>0</v>
      </c>
      <c r="T88" s="138">
        <v>0</v>
      </c>
      <c r="U88" s="119">
        <f t="shared" si="18"/>
        <v>0</v>
      </c>
      <c r="V88" s="138">
        <v>0</v>
      </c>
      <c r="W88" s="138">
        <v>0</v>
      </c>
      <c r="X88" s="138">
        <v>0</v>
      </c>
      <c r="Y88" s="138">
        <v>0</v>
      </c>
      <c r="Z88" s="138">
        <v>0</v>
      </c>
      <c r="AA88" s="138">
        <v>0</v>
      </c>
      <c r="AB88" s="138">
        <v>0</v>
      </c>
      <c r="AC88" s="119">
        <f t="shared" si="19"/>
        <v>0</v>
      </c>
      <c r="AD88" s="138">
        <v>0</v>
      </c>
      <c r="AE88" s="138">
        <v>0</v>
      </c>
      <c r="AF88" s="138">
        <v>0</v>
      </c>
      <c r="AG88" s="138">
        <v>0</v>
      </c>
      <c r="AH88" s="117">
        <f t="shared" si="20"/>
        <v>0</v>
      </c>
      <c r="AI88" s="138">
        <v>0</v>
      </c>
      <c r="AJ88" s="138">
        <v>0</v>
      </c>
      <c r="AK88" s="138">
        <v>0</v>
      </c>
      <c r="AL88" s="138">
        <v>0</v>
      </c>
      <c r="AM88" s="138">
        <v>0</v>
      </c>
      <c r="AN88" s="138">
        <v>0</v>
      </c>
      <c r="AO88" s="138">
        <v>0</v>
      </c>
      <c r="AP88" s="138">
        <v>0</v>
      </c>
      <c r="AQ88" s="138">
        <v>0</v>
      </c>
      <c r="AR88" s="119">
        <f t="shared" si="21"/>
        <v>0</v>
      </c>
      <c r="AS88" s="119">
        <f t="shared" si="22"/>
        <v>0</v>
      </c>
      <c r="AT88" s="138">
        <v>0</v>
      </c>
      <c r="AU88" s="138">
        <v>0</v>
      </c>
      <c r="AV88" s="138">
        <v>0</v>
      </c>
      <c r="AW88" s="138">
        <v>0</v>
      </c>
      <c r="AX88" s="138">
        <v>0</v>
      </c>
      <c r="AY88" s="138">
        <v>0</v>
      </c>
      <c r="AZ88" s="119">
        <f t="shared" si="23"/>
        <v>0</v>
      </c>
      <c r="BA88" s="138">
        <v>0</v>
      </c>
      <c r="BB88" s="138">
        <v>0</v>
      </c>
      <c r="BC88" s="138">
        <v>0</v>
      </c>
      <c r="BD88" s="138">
        <v>0</v>
      </c>
      <c r="BE88" s="138">
        <v>0</v>
      </c>
      <c r="BF88" s="138">
        <v>0</v>
      </c>
      <c r="BG88" s="138">
        <v>0</v>
      </c>
      <c r="BH88" s="138">
        <v>0</v>
      </c>
      <c r="BI88" s="138">
        <v>0</v>
      </c>
      <c r="BJ88" s="124">
        <f t="shared" si="24"/>
        <v>0</v>
      </c>
      <c r="BK88" s="119">
        <f t="shared" si="25"/>
        <v>0</v>
      </c>
      <c r="BL88" s="119">
        <f t="shared" si="26"/>
        <v>0</v>
      </c>
      <c r="BM88" s="133">
        <v>0</v>
      </c>
      <c r="BN88" s="117">
        <v>0</v>
      </c>
      <c r="BO88" s="117">
        <f t="shared" si="27"/>
        <v>0</v>
      </c>
      <c r="BP88" s="117">
        <f t="shared" si="28"/>
        <v>0</v>
      </c>
      <c r="BQ88" s="117">
        <f t="shared" si="29"/>
        <v>0</v>
      </c>
    </row>
    <row r="89" spans="1:69" x14ac:dyDescent="0.25">
      <c r="A89" s="117">
        <v>84</v>
      </c>
      <c r="B89" s="117">
        <v>2107</v>
      </c>
      <c r="C89" s="138">
        <v>0</v>
      </c>
      <c r="D89" s="117">
        <f t="shared" si="30"/>
        <v>0.22647</v>
      </c>
      <c r="E89" s="138">
        <v>0</v>
      </c>
      <c r="F89" s="119">
        <f t="shared" si="16"/>
        <v>0</v>
      </c>
      <c r="G89" s="138">
        <v>0</v>
      </c>
      <c r="H89" s="138">
        <v>0</v>
      </c>
      <c r="I89" s="138">
        <v>0</v>
      </c>
      <c r="J89" s="138">
        <v>0</v>
      </c>
      <c r="K89" s="138">
        <v>0</v>
      </c>
      <c r="L89" s="138">
        <v>0</v>
      </c>
      <c r="M89" s="119">
        <f t="shared" si="17"/>
        <v>0</v>
      </c>
      <c r="N89" s="138">
        <v>0</v>
      </c>
      <c r="O89" s="138">
        <v>0</v>
      </c>
      <c r="P89" s="138">
        <v>0</v>
      </c>
      <c r="Q89" s="138">
        <v>0</v>
      </c>
      <c r="R89" s="138">
        <v>0</v>
      </c>
      <c r="S89" s="138">
        <v>0</v>
      </c>
      <c r="T89" s="138">
        <v>0</v>
      </c>
      <c r="U89" s="119">
        <f t="shared" si="18"/>
        <v>0</v>
      </c>
      <c r="V89" s="138">
        <v>0</v>
      </c>
      <c r="W89" s="138">
        <v>0</v>
      </c>
      <c r="X89" s="138">
        <v>0</v>
      </c>
      <c r="Y89" s="138">
        <v>0</v>
      </c>
      <c r="Z89" s="138">
        <v>0</v>
      </c>
      <c r="AA89" s="138">
        <v>0</v>
      </c>
      <c r="AB89" s="138">
        <v>0</v>
      </c>
      <c r="AC89" s="119">
        <f t="shared" si="19"/>
        <v>0</v>
      </c>
      <c r="AD89" s="138">
        <v>0</v>
      </c>
      <c r="AE89" s="138">
        <v>0</v>
      </c>
      <c r="AF89" s="138">
        <v>0</v>
      </c>
      <c r="AG89" s="138">
        <v>0</v>
      </c>
      <c r="AH89" s="117">
        <f t="shared" si="20"/>
        <v>0</v>
      </c>
      <c r="AI89" s="138">
        <v>0</v>
      </c>
      <c r="AJ89" s="138">
        <v>0</v>
      </c>
      <c r="AK89" s="138">
        <v>0</v>
      </c>
      <c r="AL89" s="138">
        <v>0</v>
      </c>
      <c r="AM89" s="138">
        <v>0</v>
      </c>
      <c r="AN89" s="138">
        <v>0</v>
      </c>
      <c r="AO89" s="138">
        <v>0</v>
      </c>
      <c r="AP89" s="138">
        <v>0</v>
      </c>
      <c r="AQ89" s="138">
        <v>0</v>
      </c>
      <c r="AR89" s="119">
        <f t="shared" si="21"/>
        <v>0</v>
      </c>
      <c r="AS89" s="119">
        <f t="shared" si="22"/>
        <v>0</v>
      </c>
      <c r="AT89" s="138">
        <v>0</v>
      </c>
      <c r="AU89" s="138">
        <v>0</v>
      </c>
      <c r="AV89" s="138">
        <v>0</v>
      </c>
      <c r="AW89" s="138">
        <v>0</v>
      </c>
      <c r="AX89" s="138">
        <v>0</v>
      </c>
      <c r="AY89" s="138">
        <v>0</v>
      </c>
      <c r="AZ89" s="119">
        <f t="shared" si="23"/>
        <v>0</v>
      </c>
      <c r="BA89" s="138">
        <v>0</v>
      </c>
      <c r="BB89" s="138">
        <v>0</v>
      </c>
      <c r="BC89" s="138">
        <v>0</v>
      </c>
      <c r="BD89" s="138">
        <v>0</v>
      </c>
      <c r="BE89" s="138">
        <v>0</v>
      </c>
      <c r="BF89" s="138">
        <v>0</v>
      </c>
      <c r="BG89" s="138">
        <v>0</v>
      </c>
      <c r="BH89" s="138">
        <v>0</v>
      </c>
      <c r="BI89" s="138">
        <v>0</v>
      </c>
      <c r="BJ89" s="124">
        <f t="shared" si="24"/>
        <v>0</v>
      </c>
      <c r="BK89" s="119">
        <f t="shared" si="25"/>
        <v>0</v>
      </c>
      <c r="BL89" s="119">
        <f t="shared" si="26"/>
        <v>0</v>
      </c>
      <c r="BM89" s="133">
        <v>0</v>
      </c>
      <c r="BN89" s="117">
        <v>0</v>
      </c>
      <c r="BO89" s="117">
        <f t="shared" si="27"/>
        <v>0</v>
      </c>
      <c r="BP89" s="117">
        <f t="shared" si="28"/>
        <v>0</v>
      </c>
      <c r="BQ89" s="117">
        <f t="shared" si="29"/>
        <v>0</v>
      </c>
    </row>
    <row r="90" spans="1:69" x14ac:dyDescent="0.25">
      <c r="A90" s="117">
        <v>85</v>
      </c>
      <c r="B90" s="117">
        <v>2108</v>
      </c>
      <c r="C90" s="138">
        <v>0</v>
      </c>
      <c r="D90" s="117">
        <f t="shared" si="30"/>
        <v>0.22647</v>
      </c>
      <c r="E90" s="138">
        <v>0</v>
      </c>
      <c r="F90" s="119">
        <f t="shared" si="16"/>
        <v>0</v>
      </c>
      <c r="G90" s="138">
        <v>0</v>
      </c>
      <c r="H90" s="138">
        <v>0</v>
      </c>
      <c r="I90" s="138">
        <v>0</v>
      </c>
      <c r="J90" s="138">
        <v>0</v>
      </c>
      <c r="K90" s="138">
        <v>0</v>
      </c>
      <c r="L90" s="138">
        <v>0</v>
      </c>
      <c r="M90" s="119">
        <f t="shared" si="17"/>
        <v>0</v>
      </c>
      <c r="N90" s="138">
        <v>0</v>
      </c>
      <c r="O90" s="138">
        <v>0</v>
      </c>
      <c r="P90" s="138">
        <v>0</v>
      </c>
      <c r="Q90" s="138">
        <v>0</v>
      </c>
      <c r="R90" s="138">
        <v>0</v>
      </c>
      <c r="S90" s="138">
        <v>0</v>
      </c>
      <c r="T90" s="138">
        <v>0</v>
      </c>
      <c r="U90" s="119">
        <f t="shared" si="18"/>
        <v>0</v>
      </c>
      <c r="V90" s="138">
        <v>0</v>
      </c>
      <c r="W90" s="138">
        <v>0</v>
      </c>
      <c r="X90" s="138">
        <v>0</v>
      </c>
      <c r="Y90" s="138">
        <v>0</v>
      </c>
      <c r="Z90" s="138">
        <v>0</v>
      </c>
      <c r="AA90" s="138">
        <v>0</v>
      </c>
      <c r="AB90" s="138">
        <v>0</v>
      </c>
      <c r="AC90" s="119">
        <f t="shared" si="19"/>
        <v>0</v>
      </c>
      <c r="AD90" s="138">
        <v>0</v>
      </c>
      <c r="AE90" s="138">
        <v>0</v>
      </c>
      <c r="AF90" s="138">
        <v>0</v>
      </c>
      <c r="AG90" s="138">
        <v>0</v>
      </c>
      <c r="AH90" s="117">
        <f t="shared" si="20"/>
        <v>0</v>
      </c>
      <c r="AI90" s="138">
        <v>0</v>
      </c>
      <c r="AJ90" s="138">
        <v>0</v>
      </c>
      <c r="AK90" s="138">
        <v>0</v>
      </c>
      <c r="AL90" s="138">
        <v>0</v>
      </c>
      <c r="AM90" s="138">
        <v>0</v>
      </c>
      <c r="AN90" s="138">
        <v>0</v>
      </c>
      <c r="AO90" s="138">
        <v>0</v>
      </c>
      <c r="AP90" s="138">
        <v>0</v>
      </c>
      <c r="AQ90" s="138">
        <v>0</v>
      </c>
      <c r="AR90" s="119">
        <f t="shared" si="21"/>
        <v>0</v>
      </c>
      <c r="AS90" s="119">
        <f t="shared" si="22"/>
        <v>0</v>
      </c>
      <c r="AT90" s="138">
        <v>0</v>
      </c>
      <c r="AU90" s="138">
        <v>0</v>
      </c>
      <c r="AV90" s="138">
        <v>0</v>
      </c>
      <c r="AW90" s="138">
        <v>0</v>
      </c>
      <c r="AX90" s="138">
        <v>0</v>
      </c>
      <c r="AY90" s="138">
        <v>0</v>
      </c>
      <c r="AZ90" s="119">
        <f t="shared" si="23"/>
        <v>0</v>
      </c>
      <c r="BA90" s="138">
        <v>0</v>
      </c>
      <c r="BB90" s="138">
        <v>0</v>
      </c>
      <c r="BC90" s="138">
        <v>0</v>
      </c>
      <c r="BD90" s="138">
        <v>0</v>
      </c>
      <c r="BE90" s="138">
        <v>0</v>
      </c>
      <c r="BF90" s="138">
        <v>0</v>
      </c>
      <c r="BG90" s="138">
        <v>0</v>
      </c>
      <c r="BH90" s="138">
        <v>0</v>
      </c>
      <c r="BI90" s="138">
        <v>0</v>
      </c>
      <c r="BJ90" s="124">
        <f t="shared" si="24"/>
        <v>0</v>
      </c>
      <c r="BK90" s="119">
        <f t="shared" si="25"/>
        <v>0</v>
      </c>
      <c r="BL90" s="119">
        <f t="shared" si="26"/>
        <v>0</v>
      </c>
      <c r="BM90" s="133">
        <v>0</v>
      </c>
      <c r="BN90" s="117">
        <v>0</v>
      </c>
      <c r="BO90" s="117">
        <f t="shared" si="27"/>
        <v>0</v>
      </c>
      <c r="BP90" s="117">
        <f t="shared" si="28"/>
        <v>0</v>
      </c>
      <c r="BQ90" s="117">
        <f t="shared" si="29"/>
        <v>0</v>
      </c>
    </row>
    <row r="91" spans="1:69" x14ac:dyDescent="0.25">
      <c r="A91" s="117">
        <v>86</v>
      </c>
      <c r="B91" s="117">
        <v>2109</v>
      </c>
      <c r="C91" s="138">
        <v>0</v>
      </c>
      <c r="D91" s="117">
        <f t="shared" si="30"/>
        <v>0.22647</v>
      </c>
      <c r="E91" s="138">
        <v>0</v>
      </c>
      <c r="F91" s="119">
        <f t="shared" si="16"/>
        <v>0</v>
      </c>
      <c r="G91" s="138">
        <v>0</v>
      </c>
      <c r="H91" s="138">
        <v>0</v>
      </c>
      <c r="I91" s="138">
        <v>0</v>
      </c>
      <c r="J91" s="138">
        <v>0</v>
      </c>
      <c r="K91" s="138">
        <v>0</v>
      </c>
      <c r="L91" s="138">
        <v>0</v>
      </c>
      <c r="M91" s="119">
        <f t="shared" si="17"/>
        <v>0</v>
      </c>
      <c r="N91" s="138">
        <v>0</v>
      </c>
      <c r="O91" s="138">
        <v>0</v>
      </c>
      <c r="P91" s="138">
        <v>0</v>
      </c>
      <c r="Q91" s="138">
        <v>0</v>
      </c>
      <c r="R91" s="138">
        <v>0</v>
      </c>
      <c r="S91" s="138">
        <v>0</v>
      </c>
      <c r="T91" s="138">
        <v>0</v>
      </c>
      <c r="U91" s="119">
        <f t="shared" si="18"/>
        <v>0</v>
      </c>
      <c r="V91" s="138">
        <v>0</v>
      </c>
      <c r="W91" s="138">
        <v>0</v>
      </c>
      <c r="X91" s="138">
        <v>0</v>
      </c>
      <c r="Y91" s="138">
        <v>0</v>
      </c>
      <c r="Z91" s="138">
        <v>0</v>
      </c>
      <c r="AA91" s="138">
        <v>0</v>
      </c>
      <c r="AB91" s="138">
        <v>0</v>
      </c>
      <c r="AC91" s="119">
        <f t="shared" si="19"/>
        <v>0</v>
      </c>
      <c r="AD91" s="138">
        <v>0</v>
      </c>
      <c r="AE91" s="138">
        <v>0</v>
      </c>
      <c r="AF91" s="138">
        <v>0</v>
      </c>
      <c r="AG91" s="138">
        <v>0</v>
      </c>
      <c r="AH91" s="117">
        <f t="shared" si="20"/>
        <v>0</v>
      </c>
      <c r="AI91" s="138">
        <v>0</v>
      </c>
      <c r="AJ91" s="138">
        <v>0</v>
      </c>
      <c r="AK91" s="138">
        <v>0</v>
      </c>
      <c r="AL91" s="138">
        <v>0</v>
      </c>
      <c r="AM91" s="138">
        <v>0</v>
      </c>
      <c r="AN91" s="138">
        <v>0</v>
      </c>
      <c r="AO91" s="138">
        <v>0</v>
      </c>
      <c r="AP91" s="138">
        <v>0</v>
      </c>
      <c r="AQ91" s="138">
        <v>0</v>
      </c>
      <c r="AR91" s="119">
        <f t="shared" si="21"/>
        <v>0</v>
      </c>
      <c r="AS91" s="119">
        <f t="shared" si="22"/>
        <v>0</v>
      </c>
      <c r="AT91" s="138">
        <v>0</v>
      </c>
      <c r="AU91" s="138">
        <v>0</v>
      </c>
      <c r="AV91" s="138">
        <v>0</v>
      </c>
      <c r="AW91" s="138">
        <v>0</v>
      </c>
      <c r="AX91" s="138">
        <v>0</v>
      </c>
      <c r="AY91" s="138">
        <v>0</v>
      </c>
      <c r="AZ91" s="119">
        <f t="shared" si="23"/>
        <v>0</v>
      </c>
      <c r="BA91" s="138">
        <v>0</v>
      </c>
      <c r="BB91" s="138">
        <v>0</v>
      </c>
      <c r="BC91" s="138">
        <v>0</v>
      </c>
      <c r="BD91" s="138">
        <v>0</v>
      </c>
      <c r="BE91" s="138">
        <v>0</v>
      </c>
      <c r="BF91" s="138">
        <v>0</v>
      </c>
      <c r="BG91" s="138">
        <v>0</v>
      </c>
      <c r="BH91" s="138">
        <v>0</v>
      </c>
      <c r="BI91" s="138">
        <v>0</v>
      </c>
      <c r="BJ91" s="124">
        <f t="shared" si="24"/>
        <v>0</v>
      </c>
      <c r="BK91" s="119">
        <f t="shared" si="25"/>
        <v>0</v>
      </c>
      <c r="BL91" s="119">
        <f t="shared" si="26"/>
        <v>0</v>
      </c>
      <c r="BM91" s="133">
        <v>0</v>
      </c>
      <c r="BN91" s="117">
        <v>0</v>
      </c>
      <c r="BO91" s="117">
        <f t="shared" si="27"/>
        <v>0</v>
      </c>
      <c r="BP91" s="117">
        <f t="shared" si="28"/>
        <v>0</v>
      </c>
      <c r="BQ91" s="117">
        <f t="shared" si="29"/>
        <v>0</v>
      </c>
    </row>
    <row r="92" spans="1:69" x14ac:dyDescent="0.25">
      <c r="A92" s="117">
        <v>87</v>
      </c>
      <c r="B92" s="117">
        <v>2110</v>
      </c>
      <c r="C92" s="138">
        <v>0</v>
      </c>
      <c r="D92" s="117">
        <f t="shared" si="30"/>
        <v>0.22647</v>
      </c>
      <c r="E92" s="138">
        <v>0</v>
      </c>
      <c r="F92" s="119">
        <f t="shared" si="16"/>
        <v>0</v>
      </c>
      <c r="G92" s="138">
        <v>0</v>
      </c>
      <c r="H92" s="138">
        <v>0</v>
      </c>
      <c r="I92" s="138">
        <v>0</v>
      </c>
      <c r="J92" s="138">
        <v>0</v>
      </c>
      <c r="K92" s="138">
        <v>0</v>
      </c>
      <c r="L92" s="138">
        <v>0</v>
      </c>
      <c r="M92" s="119">
        <f t="shared" si="17"/>
        <v>0</v>
      </c>
      <c r="N92" s="138">
        <v>0</v>
      </c>
      <c r="O92" s="138">
        <v>0</v>
      </c>
      <c r="P92" s="138">
        <v>0</v>
      </c>
      <c r="Q92" s="138">
        <v>0</v>
      </c>
      <c r="R92" s="138">
        <v>0</v>
      </c>
      <c r="S92" s="138">
        <v>0</v>
      </c>
      <c r="T92" s="138">
        <v>0</v>
      </c>
      <c r="U92" s="119">
        <f t="shared" si="18"/>
        <v>0</v>
      </c>
      <c r="V92" s="138">
        <v>0</v>
      </c>
      <c r="W92" s="138">
        <v>0</v>
      </c>
      <c r="X92" s="138">
        <v>0</v>
      </c>
      <c r="Y92" s="138">
        <v>0</v>
      </c>
      <c r="Z92" s="138">
        <v>0</v>
      </c>
      <c r="AA92" s="138">
        <v>0</v>
      </c>
      <c r="AB92" s="138">
        <v>0</v>
      </c>
      <c r="AC92" s="119">
        <f t="shared" si="19"/>
        <v>0</v>
      </c>
      <c r="AD92" s="138">
        <v>0</v>
      </c>
      <c r="AE92" s="138">
        <v>0</v>
      </c>
      <c r="AF92" s="138">
        <v>0</v>
      </c>
      <c r="AG92" s="138">
        <v>0</v>
      </c>
      <c r="AH92" s="117">
        <f t="shared" si="20"/>
        <v>0</v>
      </c>
      <c r="AI92" s="138">
        <v>0</v>
      </c>
      <c r="AJ92" s="138">
        <v>0</v>
      </c>
      <c r="AK92" s="138">
        <v>0</v>
      </c>
      <c r="AL92" s="138">
        <v>0</v>
      </c>
      <c r="AM92" s="138">
        <v>0</v>
      </c>
      <c r="AN92" s="138">
        <v>0</v>
      </c>
      <c r="AO92" s="138">
        <v>0</v>
      </c>
      <c r="AP92" s="138">
        <v>0</v>
      </c>
      <c r="AQ92" s="138">
        <v>0</v>
      </c>
      <c r="AR92" s="119">
        <f t="shared" si="21"/>
        <v>0</v>
      </c>
      <c r="AS92" s="119">
        <f t="shared" si="22"/>
        <v>0</v>
      </c>
      <c r="AT92" s="138">
        <v>0</v>
      </c>
      <c r="AU92" s="138">
        <v>0</v>
      </c>
      <c r="AV92" s="138">
        <v>0</v>
      </c>
      <c r="AW92" s="138">
        <v>0</v>
      </c>
      <c r="AX92" s="138">
        <v>0</v>
      </c>
      <c r="AY92" s="138">
        <v>0</v>
      </c>
      <c r="AZ92" s="119">
        <f t="shared" si="23"/>
        <v>0</v>
      </c>
      <c r="BA92" s="138">
        <v>0</v>
      </c>
      <c r="BB92" s="138">
        <v>0</v>
      </c>
      <c r="BC92" s="138">
        <v>0</v>
      </c>
      <c r="BD92" s="138">
        <v>0</v>
      </c>
      <c r="BE92" s="138">
        <v>0</v>
      </c>
      <c r="BF92" s="138">
        <v>0</v>
      </c>
      <c r="BG92" s="138">
        <v>0</v>
      </c>
      <c r="BH92" s="138">
        <v>0</v>
      </c>
      <c r="BI92" s="138">
        <v>0</v>
      </c>
      <c r="BJ92" s="124">
        <f t="shared" si="24"/>
        <v>0</v>
      </c>
      <c r="BK92" s="119">
        <f t="shared" si="25"/>
        <v>0</v>
      </c>
      <c r="BL92" s="119">
        <f t="shared" si="26"/>
        <v>0</v>
      </c>
      <c r="BM92" s="133">
        <v>0</v>
      </c>
      <c r="BN92" s="117">
        <v>0</v>
      </c>
      <c r="BO92" s="117">
        <f t="shared" si="27"/>
        <v>0</v>
      </c>
      <c r="BP92" s="117">
        <f t="shared" si="28"/>
        <v>0</v>
      </c>
      <c r="BQ92" s="117">
        <f t="shared" si="29"/>
        <v>0</v>
      </c>
    </row>
    <row r="93" spans="1:69" x14ac:dyDescent="0.25">
      <c r="A93" s="117">
        <v>88</v>
      </c>
      <c r="B93" s="117">
        <v>2111</v>
      </c>
      <c r="C93" s="138">
        <v>0</v>
      </c>
      <c r="D93" s="117">
        <f t="shared" si="30"/>
        <v>0.22647</v>
      </c>
      <c r="E93" s="138">
        <v>0</v>
      </c>
      <c r="F93" s="119">
        <f t="shared" si="16"/>
        <v>0</v>
      </c>
      <c r="G93" s="138">
        <v>0</v>
      </c>
      <c r="H93" s="138">
        <v>0</v>
      </c>
      <c r="I93" s="138">
        <v>0</v>
      </c>
      <c r="J93" s="138">
        <v>0</v>
      </c>
      <c r="K93" s="138">
        <v>0</v>
      </c>
      <c r="L93" s="138">
        <v>0</v>
      </c>
      <c r="M93" s="119">
        <f t="shared" si="17"/>
        <v>0</v>
      </c>
      <c r="N93" s="138">
        <v>0</v>
      </c>
      <c r="O93" s="138">
        <v>0</v>
      </c>
      <c r="P93" s="138">
        <v>0</v>
      </c>
      <c r="Q93" s="138">
        <v>0</v>
      </c>
      <c r="R93" s="138">
        <v>0</v>
      </c>
      <c r="S93" s="138">
        <v>0</v>
      </c>
      <c r="T93" s="138">
        <v>0</v>
      </c>
      <c r="U93" s="119">
        <f t="shared" si="18"/>
        <v>0</v>
      </c>
      <c r="V93" s="138">
        <v>0</v>
      </c>
      <c r="W93" s="138">
        <v>0</v>
      </c>
      <c r="X93" s="138">
        <v>0</v>
      </c>
      <c r="Y93" s="138">
        <v>0</v>
      </c>
      <c r="Z93" s="138">
        <v>0</v>
      </c>
      <c r="AA93" s="138">
        <v>0</v>
      </c>
      <c r="AB93" s="138">
        <v>0</v>
      </c>
      <c r="AC93" s="119">
        <f t="shared" si="19"/>
        <v>0</v>
      </c>
      <c r="AD93" s="138">
        <v>0</v>
      </c>
      <c r="AE93" s="138">
        <v>0</v>
      </c>
      <c r="AF93" s="138">
        <v>0</v>
      </c>
      <c r="AG93" s="138">
        <v>0</v>
      </c>
      <c r="AH93" s="117">
        <f t="shared" si="20"/>
        <v>0</v>
      </c>
      <c r="AI93" s="138">
        <v>0</v>
      </c>
      <c r="AJ93" s="138">
        <v>0</v>
      </c>
      <c r="AK93" s="138">
        <v>0</v>
      </c>
      <c r="AL93" s="138">
        <v>0</v>
      </c>
      <c r="AM93" s="138">
        <v>0</v>
      </c>
      <c r="AN93" s="138">
        <v>0</v>
      </c>
      <c r="AO93" s="138">
        <v>0</v>
      </c>
      <c r="AP93" s="138">
        <v>0</v>
      </c>
      <c r="AQ93" s="138">
        <v>0</v>
      </c>
      <c r="AR93" s="119">
        <f t="shared" si="21"/>
        <v>0</v>
      </c>
      <c r="AS93" s="119">
        <f t="shared" si="22"/>
        <v>0</v>
      </c>
      <c r="AT93" s="138">
        <v>0</v>
      </c>
      <c r="AU93" s="138">
        <v>0</v>
      </c>
      <c r="AV93" s="138">
        <v>0</v>
      </c>
      <c r="AW93" s="138">
        <v>0</v>
      </c>
      <c r="AX93" s="138">
        <v>0</v>
      </c>
      <c r="AY93" s="138">
        <v>0</v>
      </c>
      <c r="AZ93" s="119">
        <f t="shared" si="23"/>
        <v>0</v>
      </c>
      <c r="BA93" s="138">
        <v>0</v>
      </c>
      <c r="BB93" s="138">
        <v>0</v>
      </c>
      <c r="BC93" s="138">
        <v>0</v>
      </c>
      <c r="BD93" s="138">
        <v>0</v>
      </c>
      <c r="BE93" s="138">
        <v>0</v>
      </c>
      <c r="BF93" s="138">
        <v>0</v>
      </c>
      <c r="BG93" s="138">
        <v>0</v>
      </c>
      <c r="BH93" s="138">
        <v>0</v>
      </c>
      <c r="BI93" s="138">
        <v>0</v>
      </c>
      <c r="BJ93" s="124">
        <f t="shared" si="24"/>
        <v>0</v>
      </c>
      <c r="BK93" s="119">
        <f t="shared" si="25"/>
        <v>0</v>
      </c>
      <c r="BL93" s="119">
        <f t="shared" si="26"/>
        <v>0</v>
      </c>
      <c r="BM93" s="133">
        <v>0</v>
      </c>
      <c r="BN93" s="117">
        <v>0</v>
      </c>
      <c r="BO93" s="117">
        <f t="shared" si="27"/>
        <v>0</v>
      </c>
      <c r="BP93" s="117">
        <f t="shared" si="28"/>
        <v>0</v>
      </c>
      <c r="BQ93" s="117">
        <f t="shared" si="29"/>
        <v>0</v>
      </c>
    </row>
    <row r="94" spans="1:69" x14ac:dyDescent="0.25">
      <c r="A94" s="117">
        <v>89</v>
      </c>
      <c r="B94" s="117">
        <v>2112</v>
      </c>
      <c r="C94" s="138">
        <v>0</v>
      </c>
      <c r="D94" s="117">
        <f t="shared" si="30"/>
        <v>0.22647</v>
      </c>
      <c r="E94" s="138">
        <v>0</v>
      </c>
      <c r="F94" s="119">
        <f t="shared" si="16"/>
        <v>0</v>
      </c>
      <c r="G94" s="138">
        <v>0</v>
      </c>
      <c r="H94" s="138">
        <v>0</v>
      </c>
      <c r="I94" s="138">
        <v>0</v>
      </c>
      <c r="J94" s="138">
        <v>0</v>
      </c>
      <c r="K94" s="138">
        <v>0</v>
      </c>
      <c r="L94" s="138">
        <v>0</v>
      </c>
      <c r="M94" s="119">
        <f t="shared" si="17"/>
        <v>0</v>
      </c>
      <c r="N94" s="138">
        <v>0</v>
      </c>
      <c r="O94" s="138">
        <v>0</v>
      </c>
      <c r="P94" s="138">
        <v>0</v>
      </c>
      <c r="Q94" s="138">
        <v>0</v>
      </c>
      <c r="R94" s="138">
        <v>0</v>
      </c>
      <c r="S94" s="138">
        <v>0</v>
      </c>
      <c r="T94" s="138">
        <v>0</v>
      </c>
      <c r="U94" s="119">
        <f t="shared" si="18"/>
        <v>0</v>
      </c>
      <c r="V94" s="138">
        <v>0</v>
      </c>
      <c r="W94" s="138">
        <v>0</v>
      </c>
      <c r="X94" s="138">
        <v>0</v>
      </c>
      <c r="Y94" s="138">
        <v>0</v>
      </c>
      <c r="Z94" s="138">
        <v>0</v>
      </c>
      <c r="AA94" s="138">
        <v>0</v>
      </c>
      <c r="AB94" s="138">
        <v>0</v>
      </c>
      <c r="AC94" s="119">
        <f t="shared" si="19"/>
        <v>0</v>
      </c>
      <c r="AD94" s="138">
        <v>0</v>
      </c>
      <c r="AE94" s="138">
        <v>0</v>
      </c>
      <c r="AF94" s="138">
        <v>0</v>
      </c>
      <c r="AG94" s="138">
        <v>0</v>
      </c>
      <c r="AH94" s="117">
        <f t="shared" si="20"/>
        <v>0</v>
      </c>
      <c r="AI94" s="138">
        <v>0</v>
      </c>
      <c r="AJ94" s="138">
        <v>0</v>
      </c>
      <c r="AK94" s="138">
        <v>0</v>
      </c>
      <c r="AL94" s="138">
        <v>0</v>
      </c>
      <c r="AM94" s="138">
        <v>0</v>
      </c>
      <c r="AN94" s="138">
        <v>0</v>
      </c>
      <c r="AO94" s="138">
        <v>0</v>
      </c>
      <c r="AP94" s="138">
        <v>0</v>
      </c>
      <c r="AQ94" s="138">
        <v>0</v>
      </c>
      <c r="AR94" s="119">
        <f t="shared" si="21"/>
        <v>0</v>
      </c>
      <c r="AS94" s="119">
        <f t="shared" si="22"/>
        <v>0</v>
      </c>
      <c r="AT94" s="138">
        <v>0</v>
      </c>
      <c r="AU94" s="138">
        <v>0</v>
      </c>
      <c r="AV94" s="138">
        <v>0</v>
      </c>
      <c r="AW94" s="138">
        <v>0</v>
      </c>
      <c r="AX94" s="138">
        <v>0</v>
      </c>
      <c r="AY94" s="138">
        <v>0</v>
      </c>
      <c r="AZ94" s="119">
        <f t="shared" si="23"/>
        <v>0</v>
      </c>
      <c r="BA94" s="138">
        <v>0</v>
      </c>
      <c r="BB94" s="138">
        <v>0</v>
      </c>
      <c r="BC94" s="138">
        <v>0</v>
      </c>
      <c r="BD94" s="138">
        <v>0</v>
      </c>
      <c r="BE94" s="138">
        <v>0</v>
      </c>
      <c r="BF94" s="138">
        <v>0</v>
      </c>
      <c r="BG94" s="138">
        <v>0</v>
      </c>
      <c r="BH94" s="138">
        <v>0</v>
      </c>
      <c r="BI94" s="138">
        <v>0</v>
      </c>
      <c r="BJ94" s="124">
        <f t="shared" si="24"/>
        <v>0</v>
      </c>
      <c r="BK94" s="119">
        <f t="shared" si="25"/>
        <v>0</v>
      </c>
      <c r="BL94" s="119">
        <f t="shared" si="26"/>
        <v>0</v>
      </c>
      <c r="BM94" s="133">
        <v>0</v>
      </c>
      <c r="BN94" s="117">
        <v>0</v>
      </c>
      <c r="BO94" s="117">
        <f t="shared" si="27"/>
        <v>0</v>
      </c>
      <c r="BP94" s="117">
        <f t="shared" si="28"/>
        <v>0</v>
      </c>
      <c r="BQ94" s="117">
        <f t="shared" si="29"/>
        <v>0</v>
      </c>
    </row>
    <row r="95" spans="1:69" x14ac:dyDescent="0.25">
      <c r="A95" s="117">
        <v>90</v>
      </c>
      <c r="B95" s="117">
        <v>2113</v>
      </c>
      <c r="C95" s="138">
        <v>0</v>
      </c>
      <c r="D95" s="117">
        <f t="shared" si="30"/>
        <v>0.22647</v>
      </c>
      <c r="E95" s="138">
        <v>0</v>
      </c>
      <c r="F95" s="119">
        <f t="shared" si="16"/>
        <v>0</v>
      </c>
      <c r="G95" s="138">
        <v>0</v>
      </c>
      <c r="H95" s="138">
        <v>0</v>
      </c>
      <c r="I95" s="138">
        <v>0</v>
      </c>
      <c r="J95" s="138">
        <v>0</v>
      </c>
      <c r="K95" s="138">
        <v>0</v>
      </c>
      <c r="L95" s="138">
        <v>0</v>
      </c>
      <c r="M95" s="119">
        <f t="shared" si="17"/>
        <v>0</v>
      </c>
      <c r="N95" s="138">
        <v>0</v>
      </c>
      <c r="O95" s="138">
        <v>0</v>
      </c>
      <c r="P95" s="138">
        <v>0</v>
      </c>
      <c r="Q95" s="138">
        <v>0</v>
      </c>
      <c r="R95" s="138">
        <v>0</v>
      </c>
      <c r="S95" s="138">
        <v>0</v>
      </c>
      <c r="T95" s="138">
        <v>0</v>
      </c>
      <c r="U95" s="119">
        <f t="shared" si="18"/>
        <v>0</v>
      </c>
      <c r="V95" s="138">
        <v>0</v>
      </c>
      <c r="W95" s="138">
        <v>0</v>
      </c>
      <c r="X95" s="138">
        <v>0</v>
      </c>
      <c r="Y95" s="138">
        <v>0</v>
      </c>
      <c r="Z95" s="138">
        <v>0</v>
      </c>
      <c r="AA95" s="138">
        <v>0</v>
      </c>
      <c r="AB95" s="138">
        <v>0</v>
      </c>
      <c r="AC95" s="119">
        <f t="shared" si="19"/>
        <v>0</v>
      </c>
      <c r="AD95" s="138">
        <v>0</v>
      </c>
      <c r="AE95" s="138">
        <v>0</v>
      </c>
      <c r="AF95" s="138">
        <v>0</v>
      </c>
      <c r="AG95" s="138">
        <v>0</v>
      </c>
      <c r="AH95" s="117">
        <f t="shared" si="20"/>
        <v>0</v>
      </c>
      <c r="AI95" s="138">
        <v>0</v>
      </c>
      <c r="AJ95" s="138">
        <v>0</v>
      </c>
      <c r="AK95" s="138">
        <v>0</v>
      </c>
      <c r="AL95" s="138">
        <v>0</v>
      </c>
      <c r="AM95" s="138">
        <v>0</v>
      </c>
      <c r="AN95" s="138">
        <v>0</v>
      </c>
      <c r="AO95" s="138">
        <v>0</v>
      </c>
      <c r="AP95" s="138">
        <v>0</v>
      </c>
      <c r="AQ95" s="138">
        <v>0</v>
      </c>
      <c r="AR95" s="119">
        <f t="shared" si="21"/>
        <v>0</v>
      </c>
      <c r="AS95" s="119">
        <f t="shared" si="22"/>
        <v>0</v>
      </c>
      <c r="AT95" s="138">
        <v>0</v>
      </c>
      <c r="AU95" s="138">
        <v>0</v>
      </c>
      <c r="AV95" s="138">
        <v>0</v>
      </c>
      <c r="AW95" s="138">
        <v>0</v>
      </c>
      <c r="AX95" s="138">
        <v>0</v>
      </c>
      <c r="AY95" s="138">
        <v>0</v>
      </c>
      <c r="AZ95" s="119">
        <f t="shared" si="23"/>
        <v>0</v>
      </c>
      <c r="BA95" s="138">
        <v>0</v>
      </c>
      <c r="BB95" s="138">
        <v>0</v>
      </c>
      <c r="BC95" s="138">
        <v>0</v>
      </c>
      <c r="BD95" s="138">
        <v>0</v>
      </c>
      <c r="BE95" s="138">
        <v>0</v>
      </c>
      <c r="BF95" s="138">
        <v>0</v>
      </c>
      <c r="BG95" s="138">
        <v>0</v>
      </c>
      <c r="BH95" s="138">
        <v>0</v>
      </c>
      <c r="BI95" s="138">
        <v>0</v>
      </c>
      <c r="BJ95" s="124">
        <f t="shared" si="24"/>
        <v>0</v>
      </c>
      <c r="BK95" s="119">
        <f t="shared" si="25"/>
        <v>0</v>
      </c>
      <c r="BL95" s="119">
        <f t="shared" si="26"/>
        <v>0</v>
      </c>
      <c r="BM95" s="133">
        <v>0</v>
      </c>
      <c r="BN95" s="117">
        <v>0</v>
      </c>
      <c r="BO95" s="117">
        <f t="shared" si="27"/>
        <v>0</v>
      </c>
      <c r="BP95" s="117">
        <f t="shared" si="28"/>
        <v>0</v>
      </c>
      <c r="BQ95" s="117">
        <f t="shared" si="29"/>
        <v>0</v>
      </c>
    </row>
    <row r="96" spans="1:69" x14ac:dyDescent="0.25">
      <c r="A96" s="117">
        <v>91</v>
      </c>
      <c r="B96" s="117">
        <v>2114</v>
      </c>
      <c r="C96" s="138">
        <v>0</v>
      </c>
      <c r="D96" s="117">
        <f t="shared" si="30"/>
        <v>0.22647</v>
      </c>
      <c r="E96" s="138">
        <v>0</v>
      </c>
      <c r="F96" s="119">
        <f t="shared" si="16"/>
        <v>0</v>
      </c>
      <c r="G96" s="138">
        <v>0</v>
      </c>
      <c r="H96" s="138">
        <v>0</v>
      </c>
      <c r="I96" s="138">
        <v>0</v>
      </c>
      <c r="J96" s="138">
        <v>0</v>
      </c>
      <c r="K96" s="138">
        <v>0</v>
      </c>
      <c r="L96" s="138">
        <v>0</v>
      </c>
      <c r="M96" s="119">
        <f t="shared" si="17"/>
        <v>0</v>
      </c>
      <c r="N96" s="138">
        <v>0</v>
      </c>
      <c r="O96" s="138">
        <v>0</v>
      </c>
      <c r="P96" s="138">
        <v>0</v>
      </c>
      <c r="Q96" s="138">
        <v>0</v>
      </c>
      <c r="R96" s="138">
        <v>0</v>
      </c>
      <c r="S96" s="138">
        <v>0</v>
      </c>
      <c r="T96" s="138">
        <v>0</v>
      </c>
      <c r="U96" s="119">
        <f t="shared" si="18"/>
        <v>0</v>
      </c>
      <c r="V96" s="138">
        <v>0</v>
      </c>
      <c r="W96" s="138">
        <v>0</v>
      </c>
      <c r="X96" s="138">
        <v>0</v>
      </c>
      <c r="Y96" s="138">
        <v>0</v>
      </c>
      <c r="Z96" s="138">
        <v>0</v>
      </c>
      <c r="AA96" s="138">
        <v>0</v>
      </c>
      <c r="AB96" s="138">
        <v>0</v>
      </c>
      <c r="AC96" s="119">
        <f t="shared" si="19"/>
        <v>0</v>
      </c>
      <c r="AD96" s="138">
        <v>0</v>
      </c>
      <c r="AE96" s="138">
        <v>0</v>
      </c>
      <c r="AF96" s="138">
        <v>0</v>
      </c>
      <c r="AG96" s="138">
        <v>0</v>
      </c>
      <c r="AH96" s="117">
        <f t="shared" si="20"/>
        <v>0</v>
      </c>
      <c r="AI96" s="138">
        <v>0</v>
      </c>
      <c r="AJ96" s="138">
        <v>0</v>
      </c>
      <c r="AK96" s="138">
        <v>0</v>
      </c>
      <c r="AL96" s="138">
        <v>0</v>
      </c>
      <c r="AM96" s="138">
        <v>0</v>
      </c>
      <c r="AN96" s="138">
        <v>0</v>
      </c>
      <c r="AO96" s="138">
        <v>0</v>
      </c>
      <c r="AP96" s="138">
        <v>0</v>
      </c>
      <c r="AQ96" s="138">
        <v>0</v>
      </c>
      <c r="AR96" s="119">
        <f t="shared" si="21"/>
        <v>0</v>
      </c>
      <c r="AS96" s="119">
        <f t="shared" si="22"/>
        <v>0</v>
      </c>
      <c r="AT96" s="138">
        <v>0</v>
      </c>
      <c r="AU96" s="138">
        <v>0</v>
      </c>
      <c r="AV96" s="138">
        <v>0</v>
      </c>
      <c r="AW96" s="138">
        <v>0</v>
      </c>
      <c r="AX96" s="138">
        <v>0</v>
      </c>
      <c r="AY96" s="138">
        <v>0</v>
      </c>
      <c r="AZ96" s="119">
        <f t="shared" si="23"/>
        <v>0</v>
      </c>
      <c r="BA96" s="138">
        <v>0</v>
      </c>
      <c r="BB96" s="138">
        <v>0</v>
      </c>
      <c r="BC96" s="138">
        <v>0</v>
      </c>
      <c r="BD96" s="138">
        <v>0</v>
      </c>
      <c r="BE96" s="138">
        <v>0</v>
      </c>
      <c r="BF96" s="138">
        <v>0</v>
      </c>
      <c r="BG96" s="138">
        <v>0</v>
      </c>
      <c r="BH96" s="138">
        <v>0</v>
      </c>
      <c r="BI96" s="138">
        <v>0</v>
      </c>
      <c r="BJ96" s="124">
        <f t="shared" si="24"/>
        <v>0</v>
      </c>
      <c r="BK96" s="119">
        <f t="shared" si="25"/>
        <v>0</v>
      </c>
      <c r="BL96" s="119">
        <f t="shared" si="26"/>
        <v>0</v>
      </c>
      <c r="BM96" s="133">
        <v>0</v>
      </c>
      <c r="BN96" s="117">
        <v>0</v>
      </c>
      <c r="BO96" s="117">
        <f t="shared" si="27"/>
        <v>0</v>
      </c>
      <c r="BP96" s="117">
        <f t="shared" si="28"/>
        <v>0</v>
      </c>
      <c r="BQ96" s="117">
        <f t="shared" si="29"/>
        <v>0</v>
      </c>
    </row>
    <row r="97" spans="1:69" x14ac:dyDescent="0.25">
      <c r="A97" s="117">
        <v>92</v>
      </c>
      <c r="B97" s="117">
        <v>2115</v>
      </c>
      <c r="C97" s="138">
        <v>0</v>
      </c>
      <c r="D97" s="117">
        <f t="shared" si="30"/>
        <v>0.22647</v>
      </c>
      <c r="E97" s="138">
        <v>0</v>
      </c>
      <c r="F97" s="119">
        <f t="shared" si="16"/>
        <v>0</v>
      </c>
      <c r="G97" s="138">
        <v>0</v>
      </c>
      <c r="H97" s="138">
        <v>0</v>
      </c>
      <c r="I97" s="138">
        <v>0</v>
      </c>
      <c r="J97" s="138">
        <v>0</v>
      </c>
      <c r="K97" s="138">
        <v>0</v>
      </c>
      <c r="L97" s="138">
        <v>0</v>
      </c>
      <c r="M97" s="119">
        <f t="shared" si="17"/>
        <v>0</v>
      </c>
      <c r="N97" s="138">
        <v>0</v>
      </c>
      <c r="O97" s="138">
        <v>0</v>
      </c>
      <c r="P97" s="138">
        <v>0</v>
      </c>
      <c r="Q97" s="138">
        <v>0</v>
      </c>
      <c r="R97" s="138">
        <v>0</v>
      </c>
      <c r="S97" s="138">
        <v>0</v>
      </c>
      <c r="T97" s="138">
        <v>0</v>
      </c>
      <c r="U97" s="119">
        <f t="shared" si="18"/>
        <v>0</v>
      </c>
      <c r="V97" s="138">
        <v>0</v>
      </c>
      <c r="W97" s="138">
        <v>0</v>
      </c>
      <c r="X97" s="138">
        <v>0</v>
      </c>
      <c r="Y97" s="138">
        <v>0</v>
      </c>
      <c r="Z97" s="138">
        <v>0</v>
      </c>
      <c r="AA97" s="138">
        <v>0</v>
      </c>
      <c r="AB97" s="138">
        <v>0</v>
      </c>
      <c r="AC97" s="119">
        <f t="shared" si="19"/>
        <v>0</v>
      </c>
      <c r="AD97" s="138">
        <v>0</v>
      </c>
      <c r="AE97" s="138">
        <v>0</v>
      </c>
      <c r="AF97" s="138">
        <v>0</v>
      </c>
      <c r="AG97" s="138">
        <v>0</v>
      </c>
      <c r="AH97" s="117">
        <f t="shared" si="20"/>
        <v>0</v>
      </c>
      <c r="AI97" s="138">
        <v>0</v>
      </c>
      <c r="AJ97" s="138">
        <v>0</v>
      </c>
      <c r="AK97" s="138">
        <v>0</v>
      </c>
      <c r="AL97" s="138">
        <v>0</v>
      </c>
      <c r="AM97" s="138">
        <v>0</v>
      </c>
      <c r="AN97" s="138">
        <v>0</v>
      </c>
      <c r="AO97" s="138">
        <v>0</v>
      </c>
      <c r="AP97" s="138">
        <v>0</v>
      </c>
      <c r="AQ97" s="138">
        <v>0</v>
      </c>
      <c r="AR97" s="119">
        <f t="shared" si="21"/>
        <v>0</v>
      </c>
      <c r="AS97" s="119">
        <f t="shared" si="22"/>
        <v>0</v>
      </c>
      <c r="AT97" s="138">
        <v>0</v>
      </c>
      <c r="AU97" s="138">
        <v>0</v>
      </c>
      <c r="AV97" s="138">
        <v>0</v>
      </c>
      <c r="AW97" s="138">
        <v>0</v>
      </c>
      <c r="AX97" s="138">
        <v>0</v>
      </c>
      <c r="AY97" s="138">
        <v>0</v>
      </c>
      <c r="AZ97" s="119">
        <f t="shared" si="23"/>
        <v>0</v>
      </c>
      <c r="BA97" s="138">
        <v>0</v>
      </c>
      <c r="BB97" s="138">
        <v>0</v>
      </c>
      <c r="BC97" s="138">
        <v>0</v>
      </c>
      <c r="BD97" s="138">
        <v>0</v>
      </c>
      <c r="BE97" s="138">
        <v>0</v>
      </c>
      <c r="BF97" s="138">
        <v>0</v>
      </c>
      <c r="BG97" s="138">
        <v>0</v>
      </c>
      <c r="BH97" s="138">
        <v>0</v>
      </c>
      <c r="BI97" s="138">
        <v>0</v>
      </c>
      <c r="BJ97" s="124">
        <f t="shared" si="24"/>
        <v>0</v>
      </c>
      <c r="BK97" s="119">
        <f t="shared" si="25"/>
        <v>0</v>
      </c>
      <c r="BL97" s="119">
        <f t="shared" si="26"/>
        <v>0</v>
      </c>
      <c r="BM97" s="133">
        <v>0</v>
      </c>
      <c r="BN97" s="117">
        <v>0</v>
      </c>
      <c r="BO97" s="117">
        <f t="shared" si="27"/>
        <v>0</v>
      </c>
      <c r="BP97" s="117">
        <f t="shared" si="28"/>
        <v>0</v>
      </c>
      <c r="BQ97" s="117">
        <f t="shared" si="29"/>
        <v>0</v>
      </c>
    </row>
    <row r="98" spans="1:69" x14ac:dyDescent="0.25">
      <c r="A98" s="117">
        <v>93</v>
      </c>
      <c r="B98" s="117">
        <v>2116</v>
      </c>
      <c r="C98" s="138">
        <v>0</v>
      </c>
      <c r="D98" s="117">
        <f t="shared" si="30"/>
        <v>0.22647</v>
      </c>
      <c r="E98" s="138">
        <v>0</v>
      </c>
      <c r="F98" s="119">
        <f t="shared" si="16"/>
        <v>0</v>
      </c>
      <c r="G98" s="138">
        <v>0</v>
      </c>
      <c r="H98" s="138">
        <v>0</v>
      </c>
      <c r="I98" s="138">
        <v>0</v>
      </c>
      <c r="J98" s="138">
        <v>0</v>
      </c>
      <c r="K98" s="138">
        <v>0</v>
      </c>
      <c r="L98" s="138">
        <v>0</v>
      </c>
      <c r="M98" s="119">
        <f t="shared" si="17"/>
        <v>0</v>
      </c>
      <c r="N98" s="138">
        <v>0</v>
      </c>
      <c r="O98" s="138">
        <v>0</v>
      </c>
      <c r="P98" s="138">
        <v>0</v>
      </c>
      <c r="Q98" s="138">
        <v>0</v>
      </c>
      <c r="R98" s="138">
        <v>0</v>
      </c>
      <c r="S98" s="138">
        <v>0</v>
      </c>
      <c r="T98" s="138">
        <v>0</v>
      </c>
      <c r="U98" s="119">
        <f t="shared" si="18"/>
        <v>0</v>
      </c>
      <c r="V98" s="138">
        <v>0</v>
      </c>
      <c r="W98" s="138">
        <v>0</v>
      </c>
      <c r="X98" s="138">
        <v>0</v>
      </c>
      <c r="Y98" s="138">
        <v>0</v>
      </c>
      <c r="Z98" s="138">
        <v>0</v>
      </c>
      <c r="AA98" s="138">
        <v>0</v>
      </c>
      <c r="AB98" s="138">
        <v>0</v>
      </c>
      <c r="AC98" s="119">
        <f t="shared" si="19"/>
        <v>0</v>
      </c>
      <c r="AD98" s="138">
        <v>0</v>
      </c>
      <c r="AE98" s="138">
        <v>0</v>
      </c>
      <c r="AF98" s="138">
        <v>0</v>
      </c>
      <c r="AG98" s="138">
        <v>0</v>
      </c>
      <c r="AH98" s="117">
        <f t="shared" si="20"/>
        <v>0</v>
      </c>
      <c r="AI98" s="138">
        <v>0</v>
      </c>
      <c r="AJ98" s="138">
        <v>0</v>
      </c>
      <c r="AK98" s="138">
        <v>0</v>
      </c>
      <c r="AL98" s="138">
        <v>0</v>
      </c>
      <c r="AM98" s="138">
        <v>0</v>
      </c>
      <c r="AN98" s="138">
        <v>0</v>
      </c>
      <c r="AO98" s="138">
        <v>0</v>
      </c>
      <c r="AP98" s="138">
        <v>0</v>
      </c>
      <c r="AQ98" s="138">
        <v>0</v>
      </c>
      <c r="AR98" s="119">
        <f t="shared" si="21"/>
        <v>0</v>
      </c>
      <c r="AS98" s="119">
        <f t="shared" si="22"/>
        <v>0</v>
      </c>
      <c r="AT98" s="138">
        <v>0</v>
      </c>
      <c r="AU98" s="138">
        <v>0</v>
      </c>
      <c r="AV98" s="138">
        <v>0</v>
      </c>
      <c r="AW98" s="138">
        <v>0</v>
      </c>
      <c r="AX98" s="138">
        <v>0</v>
      </c>
      <c r="AY98" s="138">
        <v>0</v>
      </c>
      <c r="AZ98" s="119">
        <f t="shared" si="23"/>
        <v>0</v>
      </c>
      <c r="BA98" s="138">
        <v>0</v>
      </c>
      <c r="BB98" s="138">
        <v>0</v>
      </c>
      <c r="BC98" s="138">
        <v>0</v>
      </c>
      <c r="BD98" s="138">
        <v>0</v>
      </c>
      <c r="BE98" s="138">
        <v>0</v>
      </c>
      <c r="BF98" s="138">
        <v>0</v>
      </c>
      <c r="BG98" s="138">
        <v>0</v>
      </c>
      <c r="BH98" s="138">
        <v>0</v>
      </c>
      <c r="BI98" s="138">
        <v>0</v>
      </c>
      <c r="BJ98" s="124">
        <f t="shared" si="24"/>
        <v>0</v>
      </c>
      <c r="BK98" s="119">
        <f t="shared" si="25"/>
        <v>0</v>
      </c>
      <c r="BL98" s="119">
        <f t="shared" si="26"/>
        <v>0</v>
      </c>
      <c r="BM98" s="133">
        <v>0</v>
      </c>
      <c r="BN98" s="117">
        <v>0</v>
      </c>
      <c r="BO98" s="117">
        <f t="shared" si="27"/>
        <v>0</v>
      </c>
      <c r="BP98" s="117">
        <f t="shared" si="28"/>
        <v>0</v>
      </c>
      <c r="BQ98" s="117">
        <f t="shared" si="29"/>
        <v>0</v>
      </c>
    </row>
    <row r="99" spans="1:69" x14ac:dyDescent="0.25">
      <c r="A99" s="117">
        <v>94</v>
      </c>
      <c r="B99" s="117">
        <v>2117</v>
      </c>
      <c r="C99" s="138">
        <v>0</v>
      </c>
      <c r="D99" s="117">
        <f t="shared" si="30"/>
        <v>0.22647</v>
      </c>
      <c r="E99" s="138">
        <v>0</v>
      </c>
      <c r="F99" s="119">
        <f t="shared" si="16"/>
        <v>0</v>
      </c>
      <c r="G99" s="138">
        <v>0</v>
      </c>
      <c r="H99" s="138">
        <v>0</v>
      </c>
      <c r="I99" s="138">
        <v>0</v>
      </c>
      <c r="J99" s="138">
        <v>0</v>
      </c>
      <c r="K99" s="138">
        <v>0</v>
      </c>
      <c r="L99" s="138">
        <v>0</v>
      </c>
      <c r="M99" s="119">
        <f t="shared" si="17"/>
        <v>0</v>
      </c>
      <c r="N99" s="138">
        <v>0</v>
      </c>
      <c r="O99" s="138">
        <v>0</v>
      </c>
      <c r="P99" s="138">
        <v>0</v>
      </c>
      <c r="Q99" s="138">
        <v>0</v>
      </c>
      <c r="R99" s="138">
        <v>0</v>
      </c>
      <c r="S99" s="138">
        <v>0</v>
      </c>
      <c r="T99" s="138">
        <v>0</v>
      </c>
      <c r="U99" s="119">
        <f t="shared" si="18"/>
        <v>0</v>
      </c>
      <c r="V99" s="138">
        <v>0</v>
      </c>
      <c r="W99" s="138">
        <v>0</v>
      </c>
      <c r="X99" s="138">
        <v>0</v>
      </c>
      <c r="Y99" s="138">
        <v>0</v>
      </c>
      <c r="Z99" s="138">
        <v>0</v>
      </c>
      <c r="AA99" s="138">
        <v>0</v>
      </c>
      <c r="AB99" s="138">
        <v>0</v>
      </c>
      <c r="AC99" s="119">
        <f t="shared" si="19"/>
        <v>0</v>
      </c>
      <c r="AD99" s="138">
        <v>0</v>
      </c>
      <c r="AE99" s="138">
        <v>0</v>
      </c>
      <c r="AF99" s="138">
        <v>0</v>
      </c>
      <c r="AG99" s="138">
        <v>0</v>
      </c>
      <c r="AH99" s="117">
        <f t="shared" si="20"/>
        <v>0</v>
      </c>
      <c r="AI99" s="138">
        <v>0</v>
      </c>
      <c r="AJ99" s="138">
        <v>0</v>
      </c>
      <c r="AK99" s="138">
        <v>0</v>
      </c>
      <c r="AL99" s="138">
        <v>0</v>
      </c>
      <c r="AM99" s="138">
        <v>0</v>
      </c>
      <c r="AN99" s="138">
        <v>0</v>
      </c>
      <c r="AO99" s="138">
        <v>0</v>
      </c>
      <c r="AP99" s="138">
        <v>0</v>
      </c>
      <c r="AQ99" s="138">
        <v>0</v>
      </c>
      <c r="AR99" s="119">
        <f t="shared" si="21"/>
        <v>0</v>
      </c>
      <c r="AS99" s="119">
        <f t="shared" si="22"/>
        <v>0</v>
      </c>
      <c r="AT99" s="138">
        <v>0</v>
      </c>
      <c r="AU99" s="138">
        <v>0</v>
      </c>
      <c r="AV99" s="138">
        <v>0</v>
      </c>
      <c r="AW99" s="138">
        <v>0</v>
      </c>
      <c r="AX99" s="138">
        <v>0</v>
      </c>
      <c r="AY99" s="138">
        <v>0</v>
      </c>
      <c r="AZ99" s="119">
        <f t="shared" si="23"/>
        <v>0</v>
      </c>
      <c r="BA99" s="138">
        <v>0</v>
      </c>
      <c r="BB99" s="138">
        <v>0</v>
      </c>
      <c r="BC99" s="138">
        <v>0</v>
      </c>
      <c r="BD99" s="138">
        <v>0</v>
      </c>
      <c r="BE99" s="138">
        <v>0</v>
      </c>
      <c r="BF99" s="138">
        <v>0</v>
      </c>
      <c r="BG99" s="138">
        <v>0</v>
      </c>
      <c r="BH99" s="138">
        <v>0</v>
      </c>
      <c r="BI99" s="138">
        <v>0</v>
      </c>
      <c r="BJ99" s="124">
        <f t="shared" si="24"/>
        <v>0</v>
      </c>
      <c r="BK99" s="119">
        <f t="shared" si="25"/>
        <v>0</v>
      </c>
      <c r="BL99" s="119">
        <f t="shared" si="26"/>
        <v>0</v>
      </c>
      <c r="BM99" s="133">
        <v>0</v>
      </c>
      <c r="BN99" s="117">
        <v>0</v>
      </c>
      <c r="BO99" s="117">
        <f t="shared" si="27"/>
        <v>0</v>
      </c>
      <c r="BP99" s="117">
        <f t="shared" si="28"/>
        <v>0</v>
      </c>
      <c r="BQ99" s="117">
        <f t="shared" si="29"/>
        <v>0</v>
      </c>
    </row>
    <row r="100" spans="1:69" x14ac:dyDescent="0.25">
      <c r="A100" s="117">
        <v>95</v>
      </c>
      <c r="B100" s="117">
        <v>2118</v>
      </c>
      <c r="C100" s="138">
        <v>0</v>
      </c>
      <c r="D100" s="117">
        <f t="shared" si="30"/>
        <v>0.22647</v>
      </c>
      <c r="E100" s="138">
        <v>0</v>
      </c>
      <c r="F100" s="119">
        <f t="shared" si="16"/>
        <v>0</v>
      </c>
      <c r="G100" s="138">
        <v>0</v>
      </c>
      <c r="H100" s="138">
        <v>0</v>
      </c>
      <c r="I100" s="138">
        <v>0</v>
      </c>
      <c r="J100" s="138">
        <v>0</v>
      </c>
      <c r="K100" s="138">
        <v>0</v>
      </c>
      <c r="L100" s="138">
        <v>0</v>
      </c>
      <c r="M100" s="119">
        <f t="shared" si="17"/>
        <v>0</v>
      </c>
      <c r="N100" s="138">
        <v>0</v>
      </c>
      <c r="O100" s="138">
        <v>0</v>
      </c>
      <c r="P100" s="138">
        <v>0</v>
      </c>
      <c r="Q100" s="138">
        <v>0</v>
      </c>
      <c r="R100" s="138">
        <v>0</v>
      </c>
      <c r="S100" s="138">
        <v>0</v>
      </c>
      <c r="T100" s="138">
        <v>0</v>
      </c>
      <c r="U100" s="119">
        <f t="shared" si="18"/>
        <v>0</v>
      </c>
      <c r="V100" s="138">
        <v>0</v>
      </c>
      <c r="W100" s="138">
        <v>0</v>
      </c>
      <c r="X100" s="138">
        <v>0</v>
      </c>
      <c r="Y100" s="138">
        <v>0</v>
      </c>
      <c r="Z100" s="138">
        <v>0</v>
      </c>
      <c r="AA100" s="138">
        <v>0</v>
      </c>
      <c r="AB100" s="138">
        <v>0</v>
      </c>
      <c r="AC100" s="119">
        <f t="shared" si="19"/>
        <v>0</v>
      </c>
      <c r="AD100" s="138">
        <v>0</v>
      </c>
      <c r="AE100" s="138">
        <v>0</v>
      </c>
      <c r="AF100" s="138">
        <v>0</v>
      </c>
      <c r="AG100" s="138">
        <v>0</v>
      </c>
      <c r="AH100" s="117">
        <f t="shared" si="20"/>
        <v>0</v>
      </c>
      <c r="AI100" s="138">
        <v>0</v>
      </c>
      <c r="AJ100" s="138">
        <v>0</v>
      </c>
      <c r="AK100" s="138">
        <v>0</v>
      </c>
      <c r="AL100" s="138">
        <v>0</v>
      </c>
      <c r="AM100" s="138">
        <v>0</v>
      </c>
      <c r="AN100" s="138">
        <v>0</v>
      </c>
      <c r="AO100" s="138">
        <v>0</v>
      </c>
      <c r="AP100" s="138">
        <v>0</v>
      </c>
      <c r="AQ100" s="138">
        <v>0</v>
      </c>
      <c r="AR100" s="119">
        <f t="shared" si="21"/>
        <v>0</v>
      </c>
      <c r="AS100" s="119">
        <f t="shared" si="22"/>
        <v>0</v>
      </c>
      <c r="AT100" s="138">
        <v>0</v>
      </c>
      <c r="AU100" s="138">
        <v>0</v>
      </c>
      <c r="AV100" s="138">
        <v>0</v>
      </c>
      <c r="AW100" s="138">
        <v>0</v>
      </c>
      <c r="AX100" s="138">
        <v>0</v>
      </c>
      <c r="AY100" s="138">
        <v>0</v>
      </c>
      <c r="AZ100" s="119">
        <f t="shared" si="23"/>
        <v>0</v>
      </c>
      <c r="BA100" s="138">
        <v>0</v>
      </c>
      <c r="BB100" s="138">
        <v>0</v>
      </c>
      <c r="BC100" s="138">
        <v>0</v>
      </c>
      <c r="BD100" s="138">
        <v>0</v>
      </c>
      <c r="BE100" s="138">
        <v>0</v>
      </c>
      <c r="BF100" s="138">
        <v>0</v>
      </c>
      <c r="BG100" s="138">
        <v>0</v>
      </c>
      <c r="BH100" s="138">
        <v>0</v>
      </c>
      <c r="BI100" s="138">
        <v>0</v>
      </c>
      <c r="BJ100" s="124">
        <f t="shared" si="24"/>
        <v>0</v>
      </c>
      <c r="BK100" s="119">
        <f t="shared" si="25"/>
        <v>0</v>
      </c>
      <c r="BL100" s="119">
        <f t="shared" si="26"/>
        <v>0</v>
      </c>
      <c r="BM100" s="133">
        <v>0</v>
      </c>
      <c r="BN100" s="117">
        <v>0</v>
      </c>
      <c r="BO100" s="117">
        <f t="shared" si="27"/>
        <v>0</v>
      </c>
      <c r="BP100" s="117">
        <f t="shared" si="28"/>
        <v>0</v>
      </c>
      <c r="BQ100" s="117">
        <f t="shared" si="29"/>
        <v>0</v>
      </c>
    </row>
    <row r="101" spans="1:69" x14ac:dyDescent="0.25">
      <c r="A101" s="117">
        <v>96</v>
      </c>
      <c r="B101" s="117">
        <v>2119</v>
      </c>
      <c r="C101" s="138">
        <v>0</v>
      </c>
      <c r="D101" s="117">
        <f t="shared" si="30"/>
        <v>0.22647</v>
      </c>
      <c r="E101" s="138">
        <v>0</v>
      </c>
      <c r="F101" s="119">
        <f t="shared" si="16"/>
        <v>0</v>
      </c>
      <c r="G101" s="138">
        <v>0</v>
      </c>
      <c r="H101" s="138">
        <v>0</v>
      </c>
      <c r="I101" s="138">
        <v>0</v>
      </c>
      <c r="J101" s="138">
        <v>0</v>
      </c>
      <c r="K101" s="138">
        <v>0</v>
      </c>
      <c r="L101" s="138">
        <v>0</v>
      </c>
      <c r="M101" s="119">
        <f t="shared" si="17"/>
        <v>0</v>
      </c>
      <c r="N101" s="138">
        <v>0</v>
      </c>
      <c r="O101" s="138">
        <v>0</v>
      </c>
      <c r="P101" s="138">
        <v>0</v>
      </c>
      <c r="Q101" s="138">
        <v>0</v>
      </c>
      <c r="R101" s="138">
        <v>0</v>
      </c>
      <c r="S101" s="138">
        <v>0</v>
      </c>
      <c r="T101" s="138">
        <v>0</v>
      </c>
      <c r="U101" s="119">
        <f t="shared" si="18"/>
        <v>0</v>
      </c>
      <c r="V101" s="138">
        <v>0</v>
      </c>
      <c r="W101" s="138">
        <v>0</v>
      </c>
      <c r="X101" s="138">
        <v>0</v>
      </c>
      <c r="Y101" s="138">
        <v>0</v>
      </c>
      <c r="Z101" s="138">
        <v>0</v>
      </c>
      <c r="AA101" s="138">
        <v>0</v>
      </c>
      <c r="AB101" s="138">
        <v>0</v>
      </c>
      <c r="AC101" s="119">
        <f t="shared" si="19"/>
        <v>0</v>
      </c>
      <c r="AD101" s="138">
        <v>0</v>
      </c>
      <c r="AE101" s="138">
        <v>0</v>
      </c>
      <c r="AF101" s="138">
        <v>0</v>
      </c>
      <c r="AG101" s="138">
        <v>0</v>
      </c>
      <c r="AH101" s="117">
        <f t="shared" si="20"/>
        <v>0</v>
      </c>
      <c r="AI101" s="138">
        <v>0</v>
      </c>
      <c r="AJ101" s="138">
        <v>0</v>
      </c>
      <c r="AK101" s="138">
        <v>0</v>
      </c>
      <c r="AL101" s="138">
        <v>0</v>
      </c>
      <c r="AM101" s="138">
        <v>0</v>
      </c>
      <c r="AN101" s="138">
        <v>0</v>
      </c>
      <c r="AO101" s="138">
        <v>0</v>
      </c>
      <c r="AP101" s="138">
        <v>0</v>
      </c>
      <c r="AQ101" s="138">
        <v>0</v>
      </c>
      <c r="AR101" s="119">
        <f t="shared" si="21"/>
        <v>0</v>
      </c>
      <c r="AS101" s="119">
        <f t="shared" si="22"/>
        <v>0</v>
      </c>
      <c r="AT101" s="138">
        <v>0</v>
      </c>
      <c r="AU101" s="138">
        <v>0</v>
      </c>
      <c r="AV101" s="138">
        <v>0</v>
      </c>
      <c r="AW101" s="138">
        <v>0</v>
      </c>
      <c r="AX101" s="138">
        <v>0</v>
      </c>
      <c r="AY101" s="138">
        <v>0</v>
      </c>
      <c r="AZ101" s="119">
        <f t="shared" si="23"/>
        <v>0</v>
      </c>
      <c r="BA101" s="138">
        <v>0</v>
      </c>
      <c r="BB101" s="138">
        <v>0</v>
      </c>
      <c r="BC101" s="138">
        <v>0</v>
      </c>
      <c r="BD101" s="138">
        <v>0</v>
      </c>
      <c r="BE101" s="138">
        <v>0</v>
      </c>
      <c r="BF101" s="138">
        <v>0</v>
      </c>
      <c r="BG101" s="138">
        <v>0</v>
      </c>
      <c r="BH101" s="138">
        <v>0</v>
      </c>
      <c r="BI101" s="138">
        <v>0</v>
      </c>
      <c r="BJ101" s="124">
        <f t="shared" si="24"/>
        <v>0</v>
      </c>
      <c r="BK101" s="119">
        <f t="shared" si="25"/>
        <v>0</v>
      </c>
      <c r="BL101" s="119">
        <f t="shared" si="26"/>
        <v>0</v>
      </c>
      <c r="BM101" s="133">
        <v>0</v>
      </c>
      <c r="BN101" s="117">
        <v>0</v>
      </c>
      <c r="BO101" s="117">
        <f t="shared" si="27"/>
        <v>0</v>
      </c>
      <c r="BP101" s="117">
        <f t="shared" si="28"/>
        <v>0</v>
      </c>
      <c r="BQ101" s="117">
        <f t="shared" si="29"/>
        <v>0</v>
      </c>
    </row>
    <row r="102" spans="1:69" x14ac:dyDescent="0.25">
      <c r="A102" s="117">
        <v>97</v>
      </c>
      <c r="B102" s="117">
        <v>2120</v>
      </c>
      <c r="C102" s="138">
        <v>0</v>
      </c>
      <c r="D102" s="117">
        <f t="shared" si="30"/>
        <v>0.22647</v>
      </c>
      <c r="E102" s="138">
        <v>0</v>
      </c>
      <c r="F102" s="119">
        <f t="shared" si="16"/>
        <v>0</v>
      </c>
      <c r="G102" s="138">
        <v>0</v>
      </c>
      <c r="H102" s="138">
        <v>0</v>
      </c>
      <c r="I102" s="138">
        <v>0</v>
      </c>
      <c r="J102" s="138">
        <v>0</v>
      </c>
      <c r="K102" s="138">
        <v>0</v>
      </c>
      <c r="L102" s="138">
        <v>0</v>
      </c>
      <c r="M102" s="119">
        <f t="shared" si="17"/>
        <v>0</v>
      </c>
      <c r="N102" s="138">
        <v>0</v>
      </c>
      <c r="O102" s="138">
        <v>0</v>
      </c>
      <c r="P102" s="138">
        <v>0</v>
      </c>
      <c r="Q102" s="138">
        <v>0</v>
      </c>
      <c r="R102" s="138">
        <v>0</v>
      </c>
      <c r="S102" s="138">
        <v>0</v>
      </c>
      <c r="T102" s="138">
        <v>0</v>
      </c>
      <c r="U102" s="119">
        <f t="shared" si="18"/>
        <v>0</v>
      </c>
      <c r="V102" s="138">
        <v>0</v>
      </c>
      <c r="W102" s="138">
        <v>0</v>
      </c>
      <c r="X102" s="138">
        <v>0</v>
      </c>
      <c r="Y102" s="138">
        <v>0</v>
      </c>
      <c r="Z102" s="138">
        <v>0</v>
      </c>
      <c r="AA102" s="138">
        <v>0</v>
      </c>
      <c r="AB102" s="138">
        <v>0</v>
      </c>
      <c r="AC102" s="119">
        <f t="shared" si="19"/>
        <v>0</v>
      </c>
      <c r="AD102" s="138">
        <v>0</v>
      </c>
      <c r="AE102" s="138">
        <v>0</v>
      </c>
      <c r="AF102" s="138">
        <v>0</v>
      </c>
      <c r="AG102" s="138">
        <v>0</v>
      </c>
      <c r="AH102" s="117">
        <f t="shared" si="20"/>
        <v>0</v>
      </c>
      <c r="AI102" s="138">
        <v>0</v>
      </c>
      <c r="AJ102" s="138">
        <v>0</v>
      </c>
      <c r="AK102" s="138">
        <v>0</v>
      </c>
      <c r="AL102" s="138">
        <v>0</v>
      </c>
      <c r="AM102" s="138">
        <v>0</v>
      </c>
      <c r="AN102" s="138">
        <v>0</v>
      </c>
      <c r="AO102" s="138">
        <v>0</v>
      </c>
      <c r="AP102" s="138">
        <v>0</v>
      </c>
      <c r="AQ102" s="138">
        <v>0</v>
      </c>
      <c r="AR102" s="119">
        <f t="shared" si="21"/>
        <v>0</v>
      </c>
      <c r="AS102" s="119">
        <f t="shared" si="22"/>
        <v>0</v>
      </c>
      <c r="AT102" s="138">
        <v>0</v>
      </c>
      <c r="AU102" s="138">
        <v>0</v>
      </c>
      <c r="AV102" s="138">
        <v>0</v>
      </c>
      <c r="AW102" s="138">
        <v>0</v>
      </c>
      <c r="AX102" s="138">
        <v>0</v>
      </c>
      <c r="AY102" s="138">
        <v>0</v>
      </c>
      <c r="AZ102" s="119">
        <f t="shared" si="23"/>
        <v>0</v>
      </c>
      <c r="BA102" s="138">
        <v>0</v>
      </c>
      <c r="BB102" s="138">
        <v>0</v>
      </c>
      <c r="BC102" s="138">
        <v>0</v>
      </c>
      <c r="BD102" s="138">
        <v>0</v>
      </c>
      <c r="BE102" s="138">
        <v>0</v>
      </c>
      <c r="BF102" s="138">
        <v>0</v>
      </c>
      <c r="BG102" s="138">
        <v>0</v>
      </c>
      <c r="BH102" s="138">
        <v>0</v>
      </c>
      <c r="BI102" s="138">
        <v>0</v>
      </c>
      <c r="BJ102" s="124">
        <f t="shared" si="24"/>
        <v>0</v>
      </c>
      <c r="BK102" s="119">
        <f t="shared" si="25"/>
        <v>0</v>
      </c>
      <c r="BL102" s="119">
        <f t="shared" si="26"/>
        <v>0</v>
      </c>
      <c r="BM102" s="133">
        <v>0</v>
      </c>
      <c r="BN102" s="117">
        <v>0</v>
      </c>
      <c r="BO102" s="117">
        <f t="shared" si="27"/>
        <v>0</v>
      </c>
      <c r="BP102" s="117">
        <f t="shared" si="28"/>
        <v>0</v>
      </c>
      <c r="BQ102" s="117">
        <f t="shared" si="29"/>
        <v>0</v>
      </c>
    </row>
    <row r="103" spans="1:69" x14ac:dyDescent="0.25">
      <c r="A103" s="117">
        <v>98</v>
      </c>
      <c r="B103" s="117">
        <v>2121</v>
      </c>
      <c r="C103" s="138">
        <v>0</v>
      </c>
      <c r="D103" s="117">
        <f t="shared" si="30"/>
        <v>0.22647</v>
      </c>
      <c r="E103" s="138">
        <v>0</v>
      </c>
      <c r="F103" s="119">
        <f t="shared" si="16"/>
        <v>0</v>
      </c>
      <c r="G103" s="138">
        <v>0</v>
      </c>
      <c r="H103" s="138">
        <v>0</v>
      </c>
      <c r="I103" s="138">
        <v>0</v>
      </c>
      <c r="J103" s="138">
        <v>0</v>
      </c>
      <c r="K103" s="138">
        <v>0</v>
      </c>
      <c r="L103" s="138">
        <v>0</v>
      </c>
      <c r="M103" s="119">
        <f t="shared" si="17"/>
        <v>0</v>
      </c>
      <c r="N103" s="138">
        <v>0</v>
      </c>
      <c r="O103" s="138">
        <v>0</v>
      </c>
      <c r="P103" s="138">
        <v>0</v>
      </c>
      <c r="Q103" s="138">
        <v>0</v>
      </c>
      <c r="R103" s="138">
        <v>0</v>
      </c>
      <c r="S103" s="138">
        <v>0</v>
      </c>
      <c r="T103" s="138">
        <v>0</v>
      </c>
      <c r="U103" s="119">
        <f t="shared" si="18"/>
        <v>0</v>
      </c>
      <c r="V103" s="138">
        <v>0</v>
      </c>
      <c r="W103" s="138">
        <v>0</v>
      </c>
      <c r="X103" s="138">
        <v>0</v>
      </c>
      <c r="Y103" s="138">
        <v>0</v>
      </c>
      <c r="Z103" s="138">
        <v>0</v>
      </c>
      <c r="AA103" s="138">
        <v>0</v>
      </c>
      <c r="AB103" s="138">
        <v>0</v>
      </c>
      <c r="AC103" s="119">
        <f t="shared" si="19"/>
        <v>0</v>
      </c>
      <c r="AD103" s="138">
        <v>0</v>
      </c>
      <c r="AE103" s="138">
        <v>0</v>
      </c>
      <c r="AF103" s="138">
        <v>0</v>
      </c>
      <c r="AG103" s="138">
        <v>0</v>
      </c>
      <c r="AH103" s="117">
        <f t="shared" si="20"/>
        <v>0</v>
      </c>
      <c r="AI103" s="138">
        <v>0</v>
      </c>
      <c r="AJ103" s="138">
        <v>0</v>
      </c>
      <c r="AK103" s="138">
        <v>0</v>
      </c>
      <c r="AL103" s="138">
        <v>0</v>
      </c>
      <c r="AM103" s="138">
        <v>0</v>
      </c>
      <c r="AN103" s="138">
        <v>0</v>
      </c>
      <c r="AO103" s="138">
        <v>0</v>
      </c>
      <c r="AP103" s="138">
        <v>0</v>
      </c>
      <c r="AQ103" s="138">
        <v>0</v>
      </c>
      <c r="AR103" s="119">
        <f t="shared" si="21"/>
        <v>0</v>
      </c>
      <c r="AS103" s="119">
        <f t="shared" si="22"/>
        <v>0</v>
      </c>
      <c r="AT103" s="138">
        <v>0</v>
      </c>
      <c r="AU103" s="138">
        <v>0</v>
      </c>
      <c r="AV103" s="138">
        <v>0</v>
      </c>
      <c r="AW103" s="138">
        <v>0</v>
      </c>
      <c r="AX103" s="138">
        <v>0</v>
      </c>
      <c r="AY103" s="138">
        <v>0</v>
      </c>
      <c r="AZ103" s="119">
        <f t="shared" si="23"/>
        <v>0</v>
      </c>
      <c r="BA103" s="138">
        <v>0</v>
      </c>
      <c r="BB103" s="138">
        <v>0</v>
      </c>
      <c r="BC103" s="138">
        <v>0</v>
      </c>
      <c r="BD103" s="138">
        <v>0</v>
      </c>
      <c r="BE103" s="138">
        <v>0</v>
      </c>
      <c r="BF103" s="138">
        <v>0</v>
      </c>
      <c r="BG103" s="138">
        <v>0</v>
      </c>
      <c r="BH103" s="138">
        <v>0</v>
      </c>
      <c r="BI103" s="138">
        <v>0</v>
      </c>
      <c r="BJ103" s="124">
        <f t="shared" si="24"/>
        <v>0</v>
      </c>
      <c r="BK103" s="119">
        <f t="shared" si="25"/>
        <v>0</v>
      </c>
      <c r="BL103" s="119">
        <f t="shared" si="26"/>
        <v>0</v>
      </c>
      <c r="BM103" s="133">
        <v>0</v>
      </c>
      <c r="BN103" s="117">
        <v>0</v>
      </c>
      <c r="BO103" s="117">
        <f t="shared" si="27"/>
        <v>0</v>
      </c>
      <c r="BP103" s="117">
        <f t="shared" si="28"/>
        <v>0</v>
      </c>
      <c r="BQ103" s="117">
        <f t="shared" si="29"/>
        <v>0</v>
      </c>
    </row>
    <row r="104" spans="1:69" x14ac:dyDescent="0.25">
      <c r="A104" s="117">
        <v>99</v>
      </c>
      <c r="B104" s="117">
        <v>2122</v>
      </c>
      <c r="C104" s="138">
        <v>0</v>
      </c>
      <c r="D104" s="117">
        <f t="shared" si="30"/>
        <v>0.22647</v>
      </c>
      <c r="E104" s="138">
        <v>0</v>
      </c>
      <c r="F104" s="119">
        <f t="shared" si="16"/>
        <v>0</v>
      </c>
      <c r="G104" s="138">
        <v>0</v>
      </c>
      <c r="H104" s="138">
        <v>0</v>
      </c>
      <c r="I104" s="138">
        <v>0</v>
      </c>
      <c r="J104" s="138">
        <v>0</v>
      </c>
      <c r="K104" s="138">
        <v>0</v>
      </c>
      <c r="L104" s="138">
        <v>0</v>
      </c>
      <c r="M104" s="119">
        <f t="shared" si="17"/>
        <v>0</v>
      </c>
      <c r="N104" s="138">
        <v>0</v>
      </c>
      <c r="O104" s="138">
        <v>0</v>
      </c>
      <c r="P104" s="138">
        <v>0</v>
      </c>
      <c r="Q104" s="138">
        <v>0</v>
      </c>
      <c r="R104" s="138">
        <v>0</v>
      </c>
      <c r="S104" s="138">
        <v>0</v>
      </c>
      <c r="T104" s="138">
        <v>0</v>
      </c>
      <c r="U104" s="119">
        <f t="shared" si="18"/>
        <v>0</v>
      </c>
      <c r="V104" s="138">
        <v>0</v>
      </c>
      <c r="W104" s="138">
        <v>0</v>
      </c>
      <c r="X104" s="138">
        <v>0</v>
      </c>
      <c r="Y104" s="138">
        <v>0</v>
      </c>
      <c r="Z104" s="138">
        <v>0</v>
      </c>
      <c r="AA104" s="138">
        <v>0</v>
      </c>
      <c r="AB104" s="138">
        <v>0</v>
      </c>
      <c r="AC104" s="119">
        <f t="shared" si="19"/>
        <v>0</v>
      </c>
      <c r="AD104" s="138">
        <v>0</v>
      </c>
      <c r="AE104" s="138">
        <v>0</v>
      </c>
      <c r="AF104" s="138">
        <v>0</v>
      </c>
      <c r="AG104" s="138">
        <v>0</v>
      </c>
      <c r="AH104" s="117">
        <f t="shared" si="20"/>
        <v>0</v>
      </c>
      <c r="AI104" s="138">
        <v>0</v>
      </c>
      <c r="AJ104" s="138">
        <v>0</v>
      </c>
      <c r="AK104" s="138">
        <v>0</v>
      </c>
      <c r="AL104" s="138">
        <v>0</v>
      </c>
      <c r="AM104" s="138">
        <v>0</v>
      </c>
      <c r="AN104" s="138">
        <v>0</v>
      </c>
      <c r="AO104" s="138">
        <v>0</v>
      </c>
      <c r="AP104" s="138">
        <v>0</v>
      </c>
      <c r="AQ104" s="138">
        <v>0</v>
      </c>
      <c r="AR104" s="119">
        <f t="shared" si="21"/>
        <v>0</v>
      </c>
      <c r="AS104" s="119">
        <f t="shared" si="22"/>
        <v>0</v>
      </c>
      <c r="AT104" s="138">
        <v>0</v>
      </c>
      <c r="AU104" s="138">
        <v>0</v>
      </c>
      <c r="AV104" s="138">
        <v>0</v>
      </c>
      <c r="AW104" s="138">
        <v>0</v>
      </c>
      <c r="AX104" s="138">
        <v>0</v>
      </c>
      <c r="AY104" s="138">
        <v>0</v>
      </c>
      <c r="AZ104" s="119">
        <f t="shared" si="23"/>
        <v>0</v>
      </c>
      <c r="BA104" s="138">
        <v>0</v>
      </c>
      <c r="BB104" s="138">
        <v>0</v>
      </c>
      <c r="BC104" s="138">
        <v>0</v>
      </c>
      <c r="BD104" s="138">
        <v>0</v>
      </c>
      <c r="BE104" s="138">
        <v>0</v>
      </c>
      <c r="BF104" s="138">
        <v>0</v>
      </c>
      <c r="BG104" s="138">
        <v>0</v>
      </c>
      <c r="BH104" s="138">
        <v>0</v>
      </c>
      <c r="BI104" s="138">
        <v>0</v>
      </c>
      <c r="BJ104" s="124">
        <f t="shared" si="24"/>
        <v>0</v>
      </c>
      <c r="BK104" s="119">
        <f t="shared" si="25"/>
        <v>0</v>
      </c>
      <c r="BL104" s="119">
        <f t="shared" si="26"/>
        <v>0</v>
      </c>
      <c r="BM104" s="133">
        <v>0</v>
      </c>
      <c r="BN104" s="117">
        <v>0</v>
      </c>
      <c r="BO104" s="117">
        <f t="shared" si="27"/>
        <v>0</v>
      </c>
      <c r="BP104" s="117">
        <f t="shared" si="28"/>
        <v>0</v>
      </c>
      <c r="BQ104" s="117">
        <f t="shared" si="29"/>
        <v>0</v>
      </c>
    </row>
    <row r="105" spans="1:69" x14ac:dyDescent="0.25">
      <c r="A105" s="117">
        <v>100</v>
      </c>
      <c r="B105" s="117">
        <v>2123</v>
      </c>
      <c r="C105" s="138">
        <v>0</v>
      </c>
      <c r="D105" s="117">
        <f t="shared" si="30"/>
        <v>0.22647</v>
      </c>
      <c r="E105" s="138">
        <v>0</v>
      </c>
      <c r="F105" s="119">
        <f t="shared" si="16"/>
        <v>0</v>
      </c>
      <c r="G105" s="138">
        <v>0</v>
      </c>
      <c r="H105" s="138">
        <v>0</v>
      </c>
      <c r="I105" s="138">
        <v>0</v>
      </c>
      <c r="J105" s="138">
        <v>0</v>
      </c>
      <c r="K105" s="138">
        <v>0</v>
      </c>
      <c r="L105" s="138">
        <v>0</v>
      </c>
      <c r="M105" s="119">
        <f t="shared" si="17"/>
        <v>0</v>
      </c>
      <c r="N105" s="138">
        <v>0</v>
      </c>
      <c r="O105" s="138">
        <v>0</v>
      </c>
      <c r="P105" s="138">
        <v>0</v>
      </c>
      <c r="Q105" s="138">
        <v>0</v>
      </c>
      <c r="R105" s="138">
        <v>0</v>
      </c>
      <c r="S105" s="138">
        <v>0</v>
      </c>
      <c r="T105" s="138">
        <v>0</v>
      </c>
      <c r="U105" s="119">
        <f t="shared" si="18"/>
        <v>0</v>
      </c>
      <c r="V105" s="138">
        <v>0</v>
      </c>
      <c r="W105" s="138">
        <v>0</v>
      </c>
      <c r="X105" s="138">
        <v>0</v>
      </c>
      <c r="Y105" s="138">
        <v>0</v>
      </c>
      <c r="Z105" s="138">
        <v>0</v>
      </c>
      <c r="AA105" s="138">
        <v>0</v>
      </c>
      <c r="AB105" s="138">
        <v>0</v>
      </c>
      <c r="AC105" s="119">
        <f t="shared" si="19"/>
        <v>0</v>
      </c>
      <c r="AD105" s="138">
        <v>0</v>
      </c>
      <c r="AE105" s="138">
        <v>0</v>
      </c>
      <c r="AF105" s="138">
        <v>0</v>
      </c>
      <c r="AG105" s="138">
        <v>0</v>
      </c>
      <c r="AH105" s="117">
        <f t="shared" si="20"/>
        <v>0</v>
      </c>
      <c r="AI105" s="138">
        <v>0</v>
      </c>
      <c r="AJ105" s="138">
        <v>0</v>
      </c>
      <c r="AK105" s="138">
        <v>0</v>
      </c>
      <c r="AL105" s="138">
        <v>0</v>
      </c>
      <c r="AM105" s="138">
        <v>0</v>
      </c>
      <c r="AN105" s="138">
        <v>0</v>
      </c>
      <c r="AO105" s="138">
        <v>0</v>
      </c>
      <c r="AP105" s="138">
        <v>0</v>
      </c>
      <c r="AQ105" s="138">
        <v>0</v>
      </c>
      <c r="AR105" s="119">
        <f t="shared" si="21"/>
        <v>0</v>
      </c>
      <c r="AS105" s="119">
        <f t="shared" si="22"/>
        <v>0</v>
      </c>
      <c r="AT105" s="138">
        <v>0</v>
      </c>
      <c r="AU105" s="138">
        <v>0</v>
      </c>
      <c r="AV105" s="138">
        <v>0</v>
      </c>
      <c r="AW105" s="138">
        <v>0</v>
      </c>
      <c r="AX105" s="138">
        <v>0</v>
      </c>
      <c r="AY105" s="138">
        <v>0</v>
      </c>
      <c r="AZ105" s="119">
        <f t="shared" si="23"/>
        <v>0</v>
      </c>
      <c r="BA105" s="138">
        <v>0</v>
      </c>
      <c r="BB105" s="138">
        <v>0</v>
      </c>
      <c r="BC105" s="138">
        <v>0</v>
      </c>
      <c r="BD105" s="138">
        <v>0</v>
      </c>
      <c r="BE105" s="138">
        <v>0</v>
      </c>
      <c r="BF105" s="138">
        <v>0</v>
      </c>
      <c r="BG105" s="138">
        <v>0</v>
      </c>
      <c r="BH105" s="138">
        <v>0</v>
      </c>
      <c r="BI105" s="138">
        <v>0</v>
      </c>
      <c r="BJ105" s="124">
        <f t="shared" si="24"/>
        <v>0</v>
      </c>
      <c r="BK105" s="119">
        <f t="shared" si="25"/>
        <v>0</v>
      </c>
      <c r="BL105" s="119">
        <f t="shared" si="26"/>
        <v>0</v>
      </c>
      <c r="BM105" s="133">
        <v>0</v>
      </c>
      <c r="BN105" s="117">
        <v>0</v>
      </c>
      <c r="BO105" s="117">
        <f t="shared" si="27"/>
        <v>0</v>
      </c>
      <c r="BP105" s="117">
        <f t="shared" si="28"/>
        <v>0</v>
      </c>
      <c r="BQ105" s="117">
        <f t="shared" si="29"/>
        <v>0</v>
      </c>
    </row>
    <row r="106" spans="1:69" x14ac:dyDescent="0.25">
      <c r="A106" s="117">
        <v>101</v>
      </c>
      <c r="B106" s="117">
        <v>2124</v>
      </c>
      <c r="C106" s="138">
        <v>0</v>
      </c>
      <c r="D106" s="117">
        <f t="shared" si="30"/>
        <v>0.22647</v>
      </c>
      <c r="E106" s="138">
        <v>0</v>
      </c>
      <c r="F106" s="119">
        <f t="shared" si="16"/>
        <v>0</v>
      </c>
      <c r="G106" s="138">
        <v>0</v>
      </c>
      <c r="H106" s="138">
        <v>0</v>
      </c>
      <c r="I106" s="138">
        <v>0</v>
      </c>
      <c r="J106" s="138">
        <v>0</v>
      </c>
      <c r="K106" s="138">
        <v>0</v>
      </c>
      <c r="L106" s="138">
        <v>0</v>
      </c>
      <c r="M106" s="119">
        <f t="shared" si="17"/>
        <v>0</v>
      </c>
      <c r="N106" s="138">
        <v>0</v>
      </c>
      <c r="O106" s="138">
        <v>0</v>
      </c>
      <c r="P106" s="138">
        <v>0</v>
      </c>
      <c r="Q106" s="138">
        <v>0</v>
      </c>
      <c r="R106" s="138">
        <v>0</v>
      </c>
      <c r="S106" s="138">
        <v>0</v>
      </c>
      <c r="T106" s="138">
        <v>0</v>
      </c>
      <c r="U106" s="119">
        <f t="shared" si="18"/>
        <v>0</v>
      </c>
      <c r="V106" s="138">
        <v>0</v>
      </c>
      <c r="W106" s="138">
        <v>0</v>
      </c>
      <c r="X106" s="138">
        <v>0</v>
      </c>
      <c r="Y106" s="138">
        <v>0</v>
      </c>
      <c r="Z106" s="138">
        <v>0</v>
      </c>
      <c r="AA106" s="138">
        <v>0</v>
      </c>
      <c r="AB106" s="138">
        <v>0</v>
      </c>
      <c r="AC106" s="119">
        <f t="shared" si="19"/>
        <v>0</v>
      </c>
      <c r="AD106" s="138">
        <v>0</v>
      </c>
      <c r="AE106" s="138">
        <v>0</v>
      </c>
      <c r="AF106" s="138">
        <v>0</v>
      </c>
      <c r="AG106" s="138">
        <v>0</v>
      </c>
      <c r="AH106" s="117">
        <f t="shared" si="20"/>
        <v>0</v>
      </c>
      <c r="AI106" s="138">
        <v>0</v>
      </c>
      <c r="AJ106" s="138">
        <v>0</v>
      </c>
      <c r="AK106" s="138">
        <v>0</v>
      </c>
      <c r="AL106" s="138">
        <v>0</v>
      </c>
      <c r="AM106" s="138">
        <v>0</v>
      </c>
      <c r="AN106" s="138">
        <v>0</v>
      </c>
      <c r="AO106" s="138">
        <v>0</v>
      </c>
      <c r="AP106" s="138">
        <v>0</v>
      </c>
      <c r="AQ106" s="138">
        <v>0</v>
      </c>
      <c r="AR106" s="119">
        <f t="shared" si="21"/>
        <v>0</v>
      </c>
      <c r="AS106" s="119">
        <f t="shared" si="22"/>
        <v>0</v>
      </c>
      <c r="AT106" s="138">
        <v>0</v>
      </c>
      <c r="AU106" s="138">
        <v>0</v>
      </c>
      <c r="AV106" s="138">
        <v>0</v>
      </c>
      <c r="AW106" s="138">
        <v>0</v>
      </c>
      <c r="AX106" s="138">
        <v>0</v>
      </c>
      <c r="AY106" s="138">
        <v>0</v>
      </c>
      <c r="AZ106" s="119">
        <f t="shared" si="23"/>
        <v>0</v>
      </c>
      <c r="BA106" s="138">
        <v>0</v>
      </c>
      <c r="BB106" s="138">
        <v>0</v>
      </c>
      <c r="BC106" s="138">
        <v>0</v>
      </c>
      <c r="BD106" s="138">
        <v>0</v>
      </c>
      <c r="BE106" s="138">
        <v>0</v>
      </c>
      <c r="BF106" s="138">
        <v>0</v>
      </c>
      <c r="BG106" s="138">
        <v>0</v>
      </c>
      <c r="BH106" s="138">
        <v>0</v>
      </c>
      <c r="BI106" s="138">
        <v>0</v>
      </c>
      <c r="BJ106" s="124">
        <f t="shared" si="24"/>
        <v>0</v>
      </c>
      <c r="BK106" s="119">
        <f t="shared" si="25"/>
        <v>0</v>
      </c>
      <c r="BL106" s="119">
        <f t="shared" si="26"/>
        <v>0</v>
      </c>
      <c r="BM106" s="133">
        <v>0</v>
      </c>
      <c r="BN106" s="117">
        <v>0</v>
      </c>
      <c r="BO106" s="117">
        <f t="shared" si="27"/>
        <v>0</v>
      </c>
      <c r="BP106" s="117">
        <f t="shared" si="28"/>
        <v>0</v>
      </c>
      <c r="BQ106" s="117">
        <f t="shared" si="29"/>
        <v>0</v>
      </c>
    </row>
    <row r="107" spans="1:69" x14ac:dyDescent="0.25">
      <c r="A107" s="117">
        <v>102</v>
      </c>
      <c r="B107" s="117">
        <v>2125</v>
      </c>
      <c r="C107" s="138">
        <v>0</v>
      </c>
      <c r="D107" s="117">
        <f t="shared" si="30"/>
        <v>0.22647</v>
      </c>
      <c r="E107" s="138">
        <v>0</v>
      </c>
      <c r="F107" s="119">
        <f t="shared" si="16"/>
        <v>0</v>
      </c>
      <c r="G107" s="138">
        <v>0</v>
      </c>
      <c r="H107" s="138">
        <v>0</v>
      </c>
      <c r="I107" s="138">
        <v>0</v>
      </c>
      <c r="J107" s="138">
        <v>0</v>
      </c>
      <c r="K107" s="138">
        <v>0</v>
      </c>
      <c r="L107" s="138">
        <v>0</v>
      </c>
      <c r="M107" s="119">
        <f t="shared" si="17"/>
        <v>0</v>
      </c>
      <c r="N107" s="138">
        <v>0</v>
      </c>
      <c r="O107" s="138">
        <v>0</v>
      </c>
      <c r="P107" s="138">
        <v>0</v>
      </c>
      <c r="Q107" s="138">
        <v>0</v>
      </c>
      <c r="R107" s="138">
        <v>0</v>
      </c>
      <c r="S107" s="138">
        <v>0</v>
      </c>
      <c r="T107" s="138">
        <v>0</v>
      </c>
      <c r="U107" s="119">
        <f t="shared" si="18"/>
        <v>0</v>
      </c>
      <c r="V107" s="138">
        <v>0</v>
      </c>
      <c r="W107" s="138">
        <v>0</v>
      </c>
      <c r="X107" s="138">
        <v>0</v>
      </c>
      <c r="Y107" s="138">
        <v>0</v>
      </c>
      <c r="Z107" s="138">
        <v>0</v>
      </c>
      <c r="AA107" s="138">
        <v>0</v>
      </c>
      <c r="AB107" s="138">
        <v>0</v>
      </c>
      <c r="AC107" s="119">
        <f t="shared" si="19"/>
        <v>0</v>
      </c>
      <c r="AD107" s="138">
        <v>0</v>
      </c>
      <c r="AE107" s="138">
        <v>0</v>
      </c>
      <c r="AF107" s="138">
        <v>0</v>
      </c>
      <c r="AG107" s="138">
        <v>0</v>
      </c>
      <c r="AH107" s="117">
        <f t="shared" si="20"/>
        <v>0</v>
      </c>
      <c r="AI107" s="138">
        <v>0</v>
      </c>
      <c r="AJ107" s="138">
        <v>0</v>
      </c>
      <c r="AK107" s="138">
        <v>0</v>
      </c>
      <c r="AL107" s="138">
        <v>0</v>
      </c>
      <c r="AM107" s="138">
        <v>0</v>
      </c>
      <c r="AN107" s="138">
        <v>0</v>
      </c>
      <c r="AO107" s="138">
        <v>0</v>
      </c>
      <c r="AP107" s="138">
        <v>0</v>
      </c>
      <c r="AQ107" s="138">
        <v>0</v>
      </c>
      <c r="AR107" s="119">
        <f t="shared" si="21"/>
        <v>0</v>
      </c>
      <c r="AS107" s="119">
        <f t="shared" si="22"/>
        <v>0</v>
      </c>
      <c r="AT107" s="138">
        <v>0</v>
      </c>
      <c r="AU107" s="138">
        <v>0</v>
      </c>
      <c r="AV107" s="138">
        <v>0</v>
      </c>
      <c r="AW107" s="138">
        <v>0</v>
      </c>
      <c r="AX107" s="138">
        <v>0</v>
      </c>
      <c r="AY107" s="138">
        <v>0</v>
      </c>
      <c r="AZ107" s="119">
        <f t="shared" si="23"/>
        <v>0</v>
      </c>
      <c r="BA107" s="138">
        <v>0</v>
      </c>
      <c r="BB107" s="138">
        <v>0</v>
      </c>
      <c r="BC107" s="138">
        <v>0</v>
      </c>
      <c r="BD107" s="138">
        <v>0</v>
      </c>
      <c r="BE107" s="138">
        <v>0</v>
      </c>
      <c r="BF107" s="138">
        <v>0</v>
      </c>
      <c r="BG107" s="138">
        <v>0</v>
      </c>
      <c r="BH107" s="138">
        <v>0</v>
      </c>
      <c r="BI107" s="138">
        <v>0</v>
      </c>
      <c r="BJ107" s="124">
        <f t="shared" si="24"/>
        <v>0</v>
      </c>
      <c r="BK107" s="119">
        <f t="shared" si="25"/>
        <v>0</v>
      </c>
      <c r="BL107" s="119">
        <f t="shared" si="26"/>
        <v>0</v>
      </c>
      <c r="BM107" s="133">
        <v>0</v>
      </c>
      <c r="BN107" s="117">
        <v>0</v>
      </c>
      <c r="BO107" s="117">
        <f t="shared" si="27"/>
        <v>0</v>
      </c>
      <c r="BP107" s="117">
        <f t="shared" si="28"/>
        <v>0</v>
      </c>
      <c r="BQ107" s="117">
        <f t="shared" si="29"/>
        <v>0</v>
      </c>
    </row>
    <row r="108" spans="1:69" x14ac:dyDescent="0.25">
      <c r="A108" s="117">
        <v>103</v>
      </c>
      <c r="B108" s="117">
        <v>2126</v>
      </c>
      <c r="C108" s="138">
        <v>0</v>
      </c>
      <c r="D108" s="117">
        <f t="shared" si="30"/>
        <v>0.22647</v>
      </c>
      <c r="E108" s="138">
        <v>0</v>
      </c>
      <c r="F108" s="119">
        <f t="shared" si="16"/>
        <v>0</v>
      </c>
      <c r="G108" s="138">
        <v>0</v>
      </c>
      <c r="H108" s="138">
        <v>0</v>
      </c>
      <c r="I108" s="138">
        <v>0</v>
      </c>
      <c r="J108" s="138">
        <v>0</v>
      </c>
      <c r="K108" s="138">
        <v>0</v>
      </c>
      <c r="L108" s="138">
        <v>0</v>
      </c>
      <c r="M108" s="119">
        <f t="shared" si="17"/>
        <v>0</v>
      </c>
      <c r="N108" s="138">
        <v>0</v>
      </c>
      <c r="O108" s="138">
        <v>0</v>
      </c>
      <c r="P108" s="138">
        <v>0</v>
      </c>
      <c r="Q108" s="138">
        <v>0</v>
      </c>
      <c r="R108" s="138">
        <v>0</v>
      </c>
      <c r="S108" s="138">
        <v>0</v>
      </c>
      <c r="T108" s="138">
        <v>0</v>
      </c>
      <c r="U108" s="119">
        <f t="shared" si="18"/>
        <v>0</v>
      </c>
      <c r="V108" s="138">
        <v>0</v>
      </c>
      <c r="W108" s="138">
        <v>0</v>
      </c>
      <c r="X108" s="138">
        <v>0</v>
      </c>
      <c r="Y108" s="138">
        <v>0</v>
      </c>
      <c r="Z108" s="138">
        <v>0</v>
      </c>
      <c r="AA108" s="138">
        <v>0</v>
      </c>
      <c r="AB108" s="138">
        <v>0</v>
      </c>
      <c r="AC108" s="119">
        <f t="shared" si="19"/>
        <v>0</v>
      </c>
      <c r="AD108" s="138">
        <v>0</v>
      </c>
      <c r="AE108" s="138">
        <v>0</v>
      </c>
      <c r="AF108" s="138">
        <v>0</v>
      </c>
      <c r="AG108" s="138">
        <v>0</v>
      </c>
      <c r="AH108" s="117">
        <f t="shared" si="20"/>
        <v>0</v>
      </c>
      <c r="AI108" s="138">
        <v>0</v>
      </c>
      <c r="AJ108" s="138">
        <v>0</v>
      </c>
      <c r="AK108" s="138">
        <v>0</v>
      </c>
      <c r="AL108" s="138">
        <v>0</v>
      </c>
      <c r="AM108" s="138">
        <v>0</v>
      </c>
      <c r="AN108" s="138">
        <v>0</v>
      </c>
      <c r="AO108" s="138">
        <v>0</v>
      </c>
      <c r="AP108" s="138">
        <v>0</v>
      </c>
      <c r="AQ108" s="138">
        <v>0</v>
      </c>
      <c r="AR108" s="119">
        <f t="shared" si="21"/>
        <v>0</v>
      </c>
      <c r="AS108" s="119">
        <f t="shared" si="22"/>
        <v>0</v>
      </c>
      <c r="AT108" s="138">
        <v>0</v>
      </c>
      <c r="AU108" s="138">
        <v>0</v>
      </c>
      <c r="AV108" s="138">
        <v>0</v>
      </c>
      <c r="AW108" s="138">
        <v>0</v>
      </c>
      <c r="AX108" s="138">
        <v>0</v>
      </c>
      <c r="AY108" s="138">
        <v>0</v>
      </c>
      <c r="AZ108" s="119">
        <f t="shared" si="23"/>
        <v>0</v>
      </c>
      <c r="BA108" s="138">
        <v>0</v>
      </c>
      <c r="BB108" s="138">
        <v>0</v>
      </c>
      <c r="BC108" s="138">
        <v>0</v>
      </c>
      <c r="BD108" s="138">
        <v>0</v>
      </c>
      <c r="BE108" s="138">
        <v>0</v>
      </c>
      <c r="BF108" s="138">
        <v>0</v>
      </c>
      <c r="BG108" s="138">
        <v>0</v>
      </c>
      <c r="BH108" s="138">
        <v>0</v>
      </c>
      <c r="BI108" s="138">
        <v>0</v>
      </c>
      <c r="BJ108" s="124">
        <f t="shared" si="24"/>
        <v>0</v>
      </c>
      <c r="BK108" s="119">
        <f t="shared" si="25"/>
        <v>0</v>
      </c>
      <c r="BL108" s="119">
        <f t="shared" si="26"/>
        <v>0</v>
      </c>
      <c r="BM108" s="133">
        <v>0</v>
      </c>
      <c r="BN108" s="117">
        <v>0</v>
      </c>
      <c r="BO108" s="117">
        <f t="shared" si="27"/>
        <v>0</v>
      </c>
      <c r="BP108" s="117">
        <f t="shared" si="28"/>
        <v>0</v>
      </c>
      <c r="BQ108" s="117">
        <f t="shared" si="29"/>
        <v>0</v>
      </c>
    </row>
    <row r="109" spans="1:69" x14ac:dyDescent="0.25">
      <c r="A109" s="117">
        <v>104</v>
      </c>
      <c r="B109" s="117">
        <v>2127</v>
      </c>
      <c r="C109" s="138">
        <v>0</v>
      </c>
      <c r="D109" s="117">
        <f t="shared" si="30"/>
        <v>0.22647</v>
      </c>
      <c r="E109" s="138">
        <v>0</v>
      </c>
      <c r="F109" s="119">
        <f t="shared" si="16"/>
        <v>0</v>
      </c>
      <c r="G109" s="138">
        <v>0</v>
      </c>
      <c r="H109" s="138">
        <v>0</v>
      </c>
      <c r="I109" s="138">
        <v>0</v>
      </c>
      <c r="J109" s="138">
        <v>0</v>
      </c>
      <c r="K109" s="138">
        <v>0</v>
      </c>
      <c r="L109" s="138">
        <v>0</v>
      </c>
      <c r="M109" s="119">
        <f t="shared" si="17"/>
        <v>0</v>
      </c>
      <c r="N109" s="138">
        <v>0</v>
      </c>
      <c r="O109" s="138">
        <v>0</v>
      </c>
      <c r="P109" s="138">
        <v>0</v>
      </c>
      <c r="Q109" s="138">
        <v>0</v>
      </c>
      <c r="R109" s="138">
        <v>0</v>
      </c>
      <c r="S109" s="138">
        <v>0</v>
      </c>
      <c r="T109" s="138">
        <v>0</v>
      </c>
      <c r="U109" s="119">
        <f t="shared" si="18"/>
        <v>0</v>
      </c>
      <c r="V109" s="138">
        <v>0</v>
      </c>
      <c r="W109" s="138">
        <v>0</v>
      </c>
      <c r="X109" s="138">
        <v>0</v>
      </c>
      <c r="Y109" s="138">
        <v>0</v>
      </c>
      <c r="Z109" s="138">
        <v>0</v>
      </c>
      <c r="AA109" s="138">
        <v>0</v>
      </c>
      <c r="AB109" s="138">
        <v>0</v>
      </c>
      <c r="AC109" s="119">
        <f t="shared" si="19"/>
        <v>0</v>
      </c>
      <c r="AD109" s="138">
        <v>0</v>
      </c>
      <c r="AE109" s="138">
        <v>0</v>
      </c>
      <c r="AF109" s="138">
        <v>0</v>
      </c>
      <c r="AG109" s="138">
        <v>0</v>
      </c>
      <c r="AH109" s="117">
        <f t="shared" si="20"/>
        <v>0</v>
      </c>
      <c r="AI109" s="138">
        <v>0</v>
      </c>
      <c r="AJ109" s="138">
        <v>0</v>
      </c>
      <c r="AK109" s="138">
        <v>0</v>
      </c>
      <c r="AL109" s="138">
        <v>0</v>
      </c>
      <c r="AM109" s="138">
        <v>0</v>
      </c>
      <c r="AN109" s="138">
        <v>0</v>
      </c>
      <c r="AO109" s="138">
        <v>0</v>
      </c>
      <c r="AP109" s="138">
        <v>0</v>
      </c>
      <c r="AQ109" s="138">
        <v>0</v>
      </c>
      <c r="AR109" s="119">
        <f t="shared" si="21"/>
        <v>0</v>
      </c>
      <c r="AS109" s="119">
        <f t="shared" si="22"/>
        <v>0</v>
      </c>
      <c r="AT109" s="138">
        <v>0</v>
      </c>
      <c r="AU109" s="138">
        <v>0</v>
      </c>
      <c r="AV109" s="138">
        <v>0</v>
      </c>
      <c r="AW109" s="138">
        <v>0</v>
      </c>
      <c r="AX109" s="138">
        <v>0</v>
      </c>
      <c r="AY109" s="138">
        <v>0</v>
      </c>
      <c r="AZ109" s="119">
        <f t="shared" si="23"/>
        <v>0</v>
      </c>
      <c r="BA109" s="138">
        <v>0</v>
      </c>
      <c r="BB109" s="138">
        <v>0</v>
      </c>
      <c r="BC109" s="138">
        <v>0</v>
      </c>
      <c r="BD109" s="138">
        <v>0</v>
      </c>
      <c r="BE109" s="138">
        <v>0</v>
      </c>
      <c r="BF109" s="138">
        <v>0</v>
      </c>
      <c r="BG109" s="138">
        <v>0</v>
      </c>
      <c r="BH109" s="138">
        <v>0</v>
      </c>
      <c r="BI109" s="138">
        <v>0</v>
      </c>
      <c r="BJ109" s="124">
        <f t="shared" si="24"/>
        <v>0</v>
      </c>
      <c r="BK109" s="119">
        <f t="shared" si="25"/>
        <v>0</v>
      </c>
      <c r="BL109" s="119">
        <f t="shared" si="26"/>
        <v>0</v>
      </c>
      <c r="BM109" s="133">
        <v>0</v>
      </c>
      <c r="BN109" s="117">
        <v>0</v>
      </c>
      <c r="BO109" s="117">
        <f t="shared" si="27"/>
        <v>0</v>
      </c>
      <c r="BP109" s="117">
        <f t="shared" si="28"/>
        <v>0</v>
      </c>
      <c r="BQ109" s="117">
        <f t="shared" si="29"/>
        <v>0</v>
      </c>
    </row>
    <row r="110" spans="1:69" x14ac:dyDescent="0.25">
      <c r="A110" s="117">
        <v>105</v>
      </c>
      <c r="B110" s="117">
        <v>2128</v>
      </c>
      <c r="C110" s="138">
        <v>0</v>
      </c>
      <c r="D110" s="117">
        <f t="shared" si="30"/>
        <v>0.22647</v>
      </c>
      <c r="E110" s="138">
        <v>0</v>
      </c>
      <c r="F110" s="119">
        <f t="shared" si="16"/>
        <v>0</v>
      </c>
      <c r="G110" s="138">
        <v>0</v>
      </c>
      <c r="H110" s="138">
        <v>0</v>
      </c>
      <c r="I110" s="138">
        <v>0</v>
      </c>
      <c r="J110" s="138">
        <v>0</v>
      </c>
      <c r="K110" s="138">
        <v>0</v>
      </c>
      <c r="L110" s="138">
        <v>0</v>
      </c>
      <c r="M110" s="119">
        <f t="shared" si="17"/>
        <v>0</v>
      </c>
      <c r="N110" s="138">
        <v>0</v>
      </c>
      <c r="O110" s="138">
        <v>0</v>
      </c>
      <c r="P110" s="138">
        <v>0</v>
      </c>
      <c r="Q110" s="138">
        <v>0</v>
      </c>
      <c r="R110" s="138">
        <v>0</v>
      </c>
      <c r="S110" s="138">
        <v>0</v>
      </c>
      <c r="T110" s="138">
        <v>0</v>
      </c>
      <c r="U110" s="119">
        <f t="shared" si="18"/>
        <v>0</v>
      </c>
      <c r="V110" s="138">
        <v>0</v>
      </c>
      <c r="W110" s="138">
        <v>0</v>
      </c>
      <c r="X110" s="138">
        <v>0</v>
      </c>
      <c r="Y110" s="138">
        <v>0</v>
      </c>
      <c r="Z110" s="138">
        <v>0</v>
      </c>
      <c r="AA110" s="138">
        <v>0</v>
      </c>
      <c r="AB110" s="138">
        <v>0</v>
      </c>
      <c r="AC110" s="119">
        <f t="shared" si="19"/>
        <v>0</v>
      </c>
      <c r="AD110" s="138">
        <v>0</v>
      </c>
      <c r="AE110" s="138">
        <v>0</v>
      </c>
      <c r="AF110" s="138">
        <v>0</v>
      </c>
      <c r="AG110" s="138">
        <v>0</v>
      </c>
      <c r="AH110" s="117">
        <f t="shared" si="20"/>
        <v>0</v>
      </c>
      <c r="AI110" s="138">
        <v>0</v>
      </c>
      <c r="AJ110" s="138">
        <v>0</v>
      </c>
      <c r="AK110" s="138">
        <v>0</v>
      </c>
      <c r="AL110" s="138">
        <v>0</v>
      </c>
      <c r="AM110" s="138">
        <v>0</v>
      </c>
      <c r="AN110" s="138">
        <v>0</v>
      </c>
      <c r="AO110" s="138">
        <v>0</v>
      </c>
      <c r="AP110" s="138">
        <v>0</v>
      </c>
      <c r="AQ110" s="138">
        <v>0</v>
      </c>
      <c r="AR110" s="119">
        <f t="shared" si="21"/>
        <v>0</v>
      </c>
      <c r="AS110" s="119">
        <f t="shared" si="22"/>
        <v>0</v>
      </c>
      <c r="AT110" s="138">
        <v>0</v>
      </c>
      <c r="AU110" s="138">
        <v>0</v>
      </c>
      <c r="AV110" s="138">
        <v>0</v>
      </c>
      <c r="AW110" s="138">
        <v>0</v>
      </c>
      <c r="AX110" s="138">
        <v>0</v>
      </c>
      <c r="AY110" s="138">
        <v>0</v>
      </c>
      <c r="AZ110" s="119">
        <f t="shared" si="23"/>
        <v>0</v>
      </c>
      <c r="BA110" s="138">
        <v>0</v>
      </c>
      <c r="BB110" s="138">
        <v>0</v>
      </c>
      <c r="BC110" s="138">
        <v>0</v>
      </c>
      <c r="BD110" s="138">
        <v>0</v>
      </c>
      <c r="BE110" s="138">
        <v>0</v>
      </c>
      <c r="BF110" s="138">
        <v>0</v>
      </c>
      <c r="BG110" s="138">
        <v>0</v>
      </c>
      <c r="BH110" s="138">
        <v>0</v>
      </c>
      <c r="BI110" s="138">
        <v>0</v>
      </c>
      <c r="BJ110" s="124">
        <f t="shared" si="24"/>
        <v>0</v>
      </c>
      <c r="BK110" s="119">
        <f t="shared" si="25"/>
        <v>0</v>
      </c>
      <c r="BL110" s="119">
        <f t="shared" si="26"/>
        <v>0</v>
      </c>
      <c r="BM110" s="133">
        <v>0</v>
      </c>
      <c r="BN110" s="117">
        <v>0</v>
      </c>
      <c r="BO110" s="117">
        <f t="shared" si="27"/>
        <v>0</v>
      </c>
      <c r="BP110" s="117">
        <f t="shared" si="28"/>
        <v>0</v>
      </c>
      <c r="BQ110" s="117">
        <f t="shared" si="29"/>
        <v>0</v>
      </c>
    </row>
    <row r="111" spans="1:69" x14ac:dyDescent="0.25">
      <c r="A111" s="117">
        <v>106</v>
      </c>
      <c r="B111" s="117">
        <v>2129</v>
      </c>
      <c r="C111" s="138">
        <v>0</v>
      </c>
      <c r="D111" s="117">
        <f t="shared" si="30"/>
        <v>0.22647</v>
      </c>
      <c r="E111" s="138">
        <v>0</v>
      </c>
      <c r="F111" s="119">
        <f t="shared" si="16"/>
        <v>0</v>
      </c>
      <c r="G111" s="138">
        <v>0</v>
      </c>
      <c r="H111" s="138">
        <v>0</v>
      </c>
      <c r="I111" s="138">
        <v>0</v>
      </c>
      <c r="J111" s="138">
        <v>0</v>
      </c>
      <c r="K111" s="138">
        <v>0</v>
      </c>
      <c r="L111" s="138">
        <v>0</v>
      </c>
      <c r="M111" s="119">
        <f t="shared" si="17"/>
        <v>0</v>
      </c>
      <c r="N111" s="138">
        <v>0</v>
      </c>
      <c r="O111" s="138">
        <v>0</v>
      </c>
      <c r="P111" s="138">
        <v>0</v>
      </c>
      <c r="Q111" s="138">
        <v>0</v>
      </c>
      <c r="R111" s="138">
        <v>0</v>
      </c>
      <c r="S111" s="138">
        <v>0</v>
      </c>
      <c r="T111" s="138">
        <v>0</v>
      </c>
      <c r="U111" s="119">
        <f t="shared" si="18"/>
        <v>0</v>
      </c>
      <c r="V111" s="138">
        <v>0</v>
      </c>
      <c r="W111" s="138">
        <v>0</v>
      </c>
      <c r="X111" s="138">
        <v>0</v>
      </c>
      <c r="Y111" s="138">
        <v>0</v>
      </c>
      <c r="Z111" s="138">
        <v>0</v>
      </c>
      <c r="AA111" s="138">
        <v>0</v>
      </c>
      <c r="AB111" s="138">
        <v>0</v>
      </c>
      <c r="AC111" s="119">
        <f t="shared" si="19"/>
        <v>0</v>
      </c>
      <c r="AD111" s="138">
        <v>0</v>
      </c>
      <c r="AE111" s="138">
        <v>0</v>
      </c>
      <c r="AF111" s="138">
        <v>0</v>
      </c>
      <c r="AG111" s="138">
        <v>0</v>
      </c>
      <c r="AH111" s="117">
        <f t="shared" si="20"/>
        <v>0</v>
      </c>
      <c r="AI111" s="138">
        <v>0</v>
      </c>
      <c r="AJ111" s="138">
        <v>0</v>
      </c>
      <c r="AK111" s="138">
        <v>0</v>
      </c>
      <c r="AL111" s="138">
        <v>0</v>
      </c>
      <c r="AM111" s="138">
        <v>0</v>
      </c>
      <c r="AN111" s="138">
        <v>0</v>
      </c>
      <c r="AO111" s="138">
        <v>0</v>
      </c>
      <c r="AP111" s="138">
        <v>0</v>
      </c>
      <c r="AQ111" s="138">
        <v>0</v>
      </c>
      <c r="AR111" s="119">
        <f t="shared" si="21"/>
        <v>0</v>
      </c>
      <c r="AS111" s="119">
        <f t="shared" si="22"/>
        <v>0</v>
      </c>
      <c r="AT111" s="138">
        <v>0</v>
      </c>
      <c r="AU111" s="138">
        <v>0</v>
      </c>
      <c r="AV111" s="138">
        <v>0</v>
      </c>
      <c r="AW111" s="138">
        <v>0</v>
      </c>
      <c r="AX111" s="138">
        <v>0</v>
      </c>
      <c r="AY111" s="138">
        <v>0</v>
      </c>
      <c r="AZ111" s="119">
        <f t="shared" si="23"/>
        <v>0</v>
      </c>
      <c r="BA111" s="138">
        <v>0</v>
      </c>
      <c r="BB111" s="138">
        <v>0</v>
      </c>
      <c r="BC111" s="138">
        <v>0</v>
      </c>
      <c r="BD111" s="138">
        <v>0</v>
      </c>
      <c r="BE111" s="138">
        <v>0</v>
      </c>
      <c r="BF111" s="138">
        <v>0</v>
      </c>
      <c r="BG111" s="138">
        <v>0</v>
      </c>
      <c r="BH111" s="138">
        <v>0</v>
      </c>
      <c r="BI111" s="138">
        <v>0</v>
      </c>
      <c r="BJ111" s="124">
        <f t="shared" si="24"/>
        <v>0</v>
      </c>
      <c r="BK111" s="119">
        <f t="shared" si="25"/>
        <v>0</v>
      </c>
      <c r="BL111" s="119">
        <f t="shared" si="26"/>
        <v>0</v>
      </c>
      <c r="BM111" s="133">
        <v>0</v>
      </c>
      <c r="BN111" s="117">
        <v>0</v>
      </c>
      <c r="BO111" s="117">
        <f t="shared" si="27"/>
        <v>0</v>
      </c>
      <c r="BP111" s="117">
        <f t="shared" si="28"/>
        <v>0</v>
      </c>
      <c r="BQ111" s="117">
        <f t="shared" si="29"/>
        <v>0</v>
      </c>
    </row>
    <row r="112" spans="1:69" x14ac:dyDescent="0.25">
      <c r="A112" s="117">
        <v>107</v>
      </c>
      <c r="B112" s="117">
        <v>2130</v>
      </c>
      <c r="C112" s="138">
        <v>0</v>
      </c>
      <c r="D112" s="117">
        <f t="shared" si="30"/>
        <v>0.22647</v>
      </c>
      <c r="E112" s="138">
        <v>0</v>
      </c>
      <c r="F112" s="119">
        <f t="shared" si="16"/>
        <v>0</v>
      </c>
      <c r="G112" s="138">
        <v>0</v>
      </c>
      <c r="H112" s="138">
        <v>0</v>
      </c>
      <c r="I112" s="138">
        <v>0</v>
      </c>
      <c r="J112" s="138">
        <v>0</v>
      </c>
      <c r="K112" s="138">
        <v>0</v>
      </c>
      <c r="L112" s="138">
        <v>0</v>
      </c>
      <c r="M112" s="119">
        <f t="shared" si="17"/>
        <v>0</v>
      </c>
      <c r="N112" s="138">
        <v>0</v>
      </c>
      <c r="O112" s="138">
        <v>0</v>
      </c>
      <c r="P112" s="138">
        <v>0</v>
      </c>
      <c r="Q112" s="138">
        <v>0</v>
      </c>
      <c r="R112" s="138">
        <v>0</v>
      </c>
      <c r="S112" s="138">
        <v>0</v>
      </c>
      <c r="T112" s="138">
        <v>0</v>
      </c>
      <c r="U112" s="119">
        <f t="shared" si="18"/>
        <v>0</v>
      </c>
      <c r="V112" s="138">
        <v>0</v>
      </c>
      <c r="W112" s="138">
        <v>0</v>
      </c>
      <c r="X112" s="138">
        <v>0</v>
      </c>
      <c r="Y112" s="138">
        <v>0</v>
      </c>
      <c r="Z112" s="138">
        <v>0</v>
      </c>
      <c r="AA112" s="138">
        <v>0</v>
      </c>
      <c r="AB112" s="138">
        <v>0</v>
      </c>
      <c r="AC112" s="119">
        <f t="shared" si="19"/>
        <v>0</v>
      </c>
      <c r="AD112" s="138">
        <v>0</v>
      </c>
      <c r="AE112" s="138">
        <v>0</v>
      </c>
      <c r="AF112" s="138">
        <v>0</v>
      </c>
      <c r="AG112" s="138">
        <v>0</v>
      </c>
      <c r="AH112" s="117">
        <f t="shared" si="20"/>
        <v>0</v>
      </c>
      <c r="AI112" s="138">
        <v>0</v>
      </c>
      <c r="AJ112" s="138">
        <v>0</v>
      </c>
      <c r="AK112" s="138">
        <v>0</v>
      </c>
      <c r="AL112" s="138">
        <v>0</v>
      </c>
      <c r="AM112" s="138">
        <v>0</v>
      </c>
      <c r="AN112" s="138">
        <v>0</v>
      </c>
      <c r="AO112" s="138">
        <v>0</v>
      </c>
      <c r="AP112" s="138">
        <v>0</v>
      </c>
      <c r="AQ112" s="138">
        <v>0</v>
      </c>
      <c r="AR112" s="119">
        <f t="shared" si="21"/>
        <v>0</v>
      </c>
      <c r="AS112" s="119">
        <f t="shared" si="22"/>
        <v>0</v>
      </c>
      <c r="AT112" s="138">
        <v>0</v>
      </c>
      <c r="AU112" s="138">
        <v>0</v>
      </c>
      <c r="AV112" s="138">
        <v>0</v>
      </c>
      <c r="AW112" s="138">
        <v>0</v>
      </c>
      <c r="AX112" s="138">
        <v>0</v>
      </c>
      <c r="AY112" s="138">
        <v>0</v>
      </c>
      <c r="AZ112" s="119">
        <f t="shared" si="23"/>
        <v>0</v>
      </c>
      <c r="BA112" s="138">
        <v>0</v>
      </c>
      <c r="BB112" s="138">
        <v>0</v>
      </c>
      <c r="BC112" s="138">
        <v>0</v>
      </c>
      <c r="BD112" s="138">
        <v>0</v>
      </c>
      <c r="BE112" s="138">
        <v>0</v>
      </c>
      <c r="BF112" s="138">
        <v>0</v>
      </c>
      <c r="BG112" s="138">
        <v>0</v>
      </c>
      <c r="BH112" s="138">
        <v>0</v>
      </c>
      <c r="BI112" s="138">
        <v>0</v>
      </c>
      <c r="BJ112" s="124">
        <f t="shared" si="24"/>
        <v>0</v>
      </c>
      <c r="BK112" s="119">
        <f t="shared" si="25"/>
        <v>0</v>
      </c>
      <c r="BL112" s="119">
        <f t="shared" si="26"/>
        <v>0</v>
      </c>
      <c r="BM112" s="133">
        <v>0</v>
      </c>
      <c r="BN112" s="117">
        <v>0</v>
      </c>
      <c r="BO112" s="117">
        <f t="shared" si="27"/>
        <v>0</v>
      </c>
      <c r="BP112" s="117">
        <f t="shared" si="28"/>
        <v>0</v>
      </c>
      <c r="BQ112" s="117">
        <f t="shared" si="29"/>
        <v>0</v>
      </c>
    </row>
    <row r="113" spans="1:69" x14ac:dyDescent="0.25">
      <c r="A113" s="117">
        <v>108</v>
      </c>
      <c r="B113" s="117">
        <v>2131</v>
      </c>
      <c r="C113" s="138">
        <v>0</v>
      </c>
      <c r="D113" s="117">
        <f t="shared" si="30"/>
        <v>0.22647</v>
      </c>
      <c r="E113" s="138">
        <v>0</v>
      </c>
      <c r="F113" s="119">
        <f t="shared" si="16"/>
        <v>0</v>
      </c>
      <c r="G113" s="138">
        <v>0</v>
      </c>
      <c r="H113" s="138">
        <v>0</v>
      </c>
      <c r="I113" s="138">
        <v>0</v>
      </c>
      <c r="J113" s="138">
        <v>0</v>
      </c>
      <c r="K113" s="138">
        <v>0</v>
      </c>
      <c r="L113" s="138">
        <v>0</v>
      </c>
      <c r="M113" s="119">
        <f t="shared" si="17"/>
        <v>0</v>
      </c>
      <c r="N113" s="138">
        <v>0</v>
      </c>
      <c r="O113" s="138">
        <v>0</v>
      </c>
      <c r="P113" s="138">
        <v>0</v>
      </c>
      <c r="Q113" s="138">
        <v>0</v>
      </c>
      <c r="R113" s="138">
        <v>0</v>
      </c>
      <c r="S113" s="138">
        <v>0</v>
      </c>
      <c r="T113" s="138">
        <v>0</v>
      </c>
      <c r="U113" s="119">
        <f t="shared" si="18"/>
        <v>0</v>
      </c>
      <c r="V113" s="138">
        <v>0</v>
      </c>
      <c r="W113" s="138">
        <v>0</v>
      </c>
      <c r="X113" s="138">
        <v>0</v>
      </c>
      <c r="Y113" s="138">
        <v>0</v>
      </c>
      <c r="Z113" s="138">
        <v>0</v>
      </c>
      <c r="AA113" s="138">
        <v>0</v>
      </c>
      <c r="AB113" s="138">
        <v>0</v>
      </c>
      <c r="AC113" s="119">
        <f t="shared" si="19"/>
        <v>0</v>
      </c>
      <c r="AD113" s="138">
        <v>0</v>
      </c>
      <c r="AE113" s="138">
        <v>0</v>
      </c>
      <c r="AF113" s="138">
        <v>0</v>
      </c>
      <c r="AG113" s="138">
        <v>0</v>
      </c>
      <c r="AH113" s="117">
        <f t="shared" si="20"/>
        <v>0</v>
      </c>
      <c r="AI113" s="138">
        <v>0</v>
      </c>
      <c r="AJ113" s="138">
        <v>0</v>
      </c>
      <c r="AK113" s="138">
        <v>0</v>
      </c>
      <c r="AL113" s="138">
        <v>0</v>
      </c>
      <c r="AM113" s="138">
        <v>0</v>
      </c>
      <c r="AN113" s="138">
        <v>0</v>
      </c>
      <c r="AO113" s="138">
        <v>0</v>
      </c>
      <c r="AP113" s="138">
        <v>0</v>
      </c>
      <c r="AQ113" s="138">
        <v>0</v>
      </c>
      <c r="AR113" s="119">
        <f t="shared" si="21"/>
        <v>0</v>
      </c>
      <c r="AS113" s="119">
        <f t="shared" si="22"/>
        <v>0</v>
      </c>
      <c r="AT113" s="138">
        <v>0</v>
      </c>
      <c r="AU113" s="138">
        <v>0</v>
      </c>
      <c r="AV113" s="138">
        <v>0</v>
      </c>
      <c r="AW113" s="138">
        <v>0</v>
      </c>
      <c r="AX113" s="138">
        <v>0</v>
      </c>
      <c r="AY113" s="138">
        <v>0</v>
      </c>
      <c r="AZ113" s="119">
        <f t="shared" si="23"/>
        <v>0</v>
      </c>
      <c r="BA113" s="138">
        <v>0</v>
      </c>
      <c r="BB113" s="138">
        <v>0</v>
      </c>
      <c r="BC113" s="138">
        <v>0</v>
      </c>
      <c r="BD113" s="138">
        <v>0</v>
      </c>
      <c r="BE113" s="138">
        <v>0</v>
      </c>
      <c r="BF113" s="138">
        <v>0</v>
      </c>
      <c r="BG113" s="138">
        <v>0</v>
      </c>
      <c r="BH113" s="138">
        <v>0</v>
      </c>
      <c r="BI113" s="138">
        <v>0</v>
      </c>
      <c r="BJ113" s="124">
        <f t="shared" si="24"/>
        <v>0</v>
      </c>
      <c r="BK113" s="119">
        <f t="shared" si="25"/>
        <v>0</v>
      </c>
      <c r="BL113" s="119">
        <f t="shared" si="26"/>
        <v>0</v>
      </c>
      <c r="BM113" s="133">
        <v>0</v>
      </c>
      <c r="BN113" s="117">
        <v>0</v>
      </c>
      <c r="BO113" s="117">
        <f t="shared" si="27"/>
        <v>0</v>
      </c>
      <c r="BP113" s="117">
        <f t="shared" si="28"/>
        <v>0</v>
      </c>
      <c r="BQ113" s="117">
        <f t="shared" si="29"/>
        <v>0</v>
      </c>
    </row>
    <row r="114" spans="1:69" x14ac:dyDescent="0.25">
      <c r="A114" s="117">
        <v>109</v>
      </c>
      <c r="B114" s="117">
        <v>2132</v>
      </c>
      <c r="C114" s="138">
        <v>0</v>
      </c>
      <c r="D114" s="117">
        <f t="shared" si="30"/>
        <v>0.22647</v>
      </c>
      <c r="E114" s="138">
        <v>0</v>
      </c>
      <c r="F114" s="119">
        <f t="shared" si="16"/>
        <v>0</v>
      </c>
      <c r="G114" s="138">
        <v>0</v>
      </c>
      <c r="H114" s="138">
        <v>0</v>
      </c>
      <c r="I114" s="138">
        <v>0</v>
      </c>
      <c r="J114" s="138">
        <v>0</v>
      </c>
      <c r="K114" s="138">
        <v>0</v>
      </c>
      <c r="L114" s="138">
        <v>0</v>
      </c>
      <c r="M114" s="119">
        <f t="shared" si="17"/>
        <v>0</v>
      </c>
      <c r="N114" s="138">
        <v>0</v>
      </c>
      <c r="O114" s="138">
        <v>0</v>
      </c>
      <c r="P114" s="138">
        <v>0</v>
      </c>
      <c r="Q114" s="138">
        <v>0</v>
      </c>
      <c r="R114" s="138">
        <v>0</v>
      </c>
      <c r="S114" s="138">
        <v>0</v>
      </c>
      <c r="T114" s="138">
        <v>0</v>
      </c>
      <c r="U114" s="119">
        <f t="shared" si="18"/>
        <v>0</v>
      </c>
      <c r="V114" s="138">
        <v>0</v>
      </c>
      <c r="W114" s="138">
        <v>0</v>
      </c>
      <c r="X114" s="138">
        <v>0</v>
      </c>
      <c r="Y114" s="138">
        <v>0</v>
      </c>
      <c r="Z114" s="138">
        <v>0</v>
      </c>
      <c r="AA114" s="138">
        <v>0</v>
      </c>
      <c r="AB114" s="138">
        <v>0</v>
      </c>
      <c r="AC114" s="119">
        <f t="shared" si="19"/>
        <v>0</v>
      </c>
      <c r="AD114" s="138">
        <v>0</v>
      </c>
      <c r="AE114" s="138">
        <v>0</v>
      </c>
      <c r="AF114" s="138">
        <v>0</v>
      </c>
      <c r="AG114" s="138">
        <v>0</v>
      </c>
      <c r="AH114" s="117">
        <f t="shared" si="20"/>
        <v>0</v>
      </c>
      <c r="AI114" s="138">
        <v>0</v>
      </c>
      <c r="AJ114" s="138">
        <v>0</v>
      </c>
      <c r="AK114" s="138">
        <v>0</v>
      </c>
      <c r="AL114" s="138">
        <v>0</v>
      </c>
      <c r="AM114" s="138">
        <v>0</v>
      </c>
      <c r="AN114" s="138">
        <v>0</v>
      </c>
      <c r="AO114" s="138">
        <v>0</v>
      </c>
      <c r="AP114" s="138">
        <v>0</v>
      </c>
      <c r="AQ114" s="138">
        <v>0</v>
      </c>
      <c r="AR114" s="119">
        <f t="shared" si="21"/>
        <v>0</v>
      </c>
      <c r="AS114" s="119">
        <f t="shared" si="22"/>
        <v>0</v>
      </c>
      <c r="AT114" s="138">
        <v>0</v>
      </c>
      <c r="AU114" s="138">
        <v>0</v>
      </c>
      <c r="AV114" s="138">
        <v>0</v>
      </c>
      <c r="AW114" s="138">
        <v>0</v>
      </c>
      <c r="AX114" s="138">
        <v>0</v>
      </c>
      <c r="AY114" s="138">
        <v>0</v>
      </c>
      <c r="AZ114" s="119">
        <f t="shared" si="23"/>
        <v>0</v>
      </c>
      <c r="BA114" s="138">
        <v>0</v>
      </c>
      <c r="BB114" s="138">
        <v>0</v>
      </c>
      <c r="BC114" s="138">
        <v>0</v>
      </c>
      <c r="BD114" s="138">
        <v>0</v>
      </c>
      <c r="BE114" s="138">
        <v>0</v>
      </c>
      <c r="BF114" s="138">
        <v>0</v>
      </c>
      <c r="BG114" s="138">
        <v>0</v>
      </c>
      <c r="BH114" s="138">
        <v>0</v>
      </c>
      <c r="BI114" s="138">
        <v>0</v>
      </c>
      <c r="BJ114" s="124">
        <f t="shared" si="24"/>
        <v>0</v>
      </c>
      <c r="BK114" s="119">
        <f t="shared" si="25"/>
        <v>0</v>
      </c>
      <c r="BL114" s="119">
        <f t="shared" si="26"/>
        <v>0</v>
      </c>
      <c r="BM114" s="133">
        <v>0</v>
      </c>
      <c r="BN114" s="117">
        <v>0</v>
      </c>
      <c r="BO114" s="117">
        <f t="shared" si="27"/>
        <v>0</v>
      </c>
      <c r="BP114" s="117">
        <f t="shared" si="28"/>
        <v>0</v>
      </c>
      <c r="BQ114" s="117">
        <f t="shared" si="29"/>
        <v>0</v>
      </c>
    </row>
    <row r="115" spans="1:69" x14ac:dyDescent="0.25">
      <c r="A115" s="117">
        <v>110</v>
      </c>
      <c r="B115" s="117">
        <v>2133</v>
      </c>
      <c r="C115" s="138">
        <v>0</v>
      </c>
      <c r="D115" s="117">
        <f t="shared" si="30"/>
        <v>0.22647</v>
      </c>
      <c r="E115" s="138">
        <v>0</v>
      </c>
      <c r="F115" s="119">
        <f t="shared" si="16"/>
        <v>0</v>
      </c>
      <c r="G115" s="138">
        <v>0</v>
      </c>
      <c r="H115" s="138">
        <v>0</v>
      </c>
      <c r="I115" s="138">
        <v>0</v>
      </c>
      <c r="J115" s="138">
        <v>0</v>
      </c>
      <c r="K115" s="138">
        <v>0</v>
      </c>
      <c r="L115" s="138">
        <v>0</v>
      </c>
      <c r="M115" s="119">
        <f t="shared" si="17"/>
        <v>0</v>
      </c>
      <c r="N115" s="138">
        <v>0</v>
      </c>
      <c r="O115" s="138">
        <v>0</v>
      </c>
      <c r="P115" s="138">
        <v>0</v>
      </c>
      <c r="Q115" s="138">
        <v>0</v>
      </c>
      <c r="R115" s="138">
        <v>0</v>
      </c>
      <c r="S115" s="138">
        <v>0</v>
      </c>
      <c r="T115" s="138">
        <v>0</v>
      </c>
      <c r="U115" s="119">
        <f t="shared" si="18"/>
        <v>0</v>
      </c>
      <c r="V115" s="138">
        <v>0</v>
      </c>
      <c r="W115" s="138">
        <v>0</v>
      </c>
      <c r="X115" s="138">
        <v>0</v>
      </c>
      <c r="Y115" s="138">
        <v>0</v>
      </c>
      <c r="Z115" s="138">
        <v>0</v>
      </c>
      <c r="AA115" s="138">
        <v>0</v>
      </c>
      <c r="AB115" s="138">
        <v>0</v>
      </c>
      <c r="AC115" s="119">
        <f t="shared" si="19"/>
        <v>0</v>
      </c>
      <c r="AD115" s="138">
        <v>0</v>
      </c>
      <c r="AE115" s="138">
        <v>0</v>
      </c>
      <c r="AF115" s="138">
        <v>0</v>
      </c>
      <c r="AG115" s="138">
        <v>0</v>
      </c>
      <c r="AH115" s="117">
        <f t="shared" si="20"/>
        <v>0</v>
      </c>
      <c r="AI115" s="138">
        <v>0</v>
      </c>
      <c r="AJ115" s="138">
        <v>0</v>
      </c>
      <c r="AK115" s="138">
        <v>0</v>
      </c>
      <c r="AL115" s="138">
        <v>0</v>
      </c>
      <c r="AM115" s="138">
        <v>0</v>
      </c>
      <c r="AN115" s="138">
        <v>0</v>
      </c>
      <c r="AO115" s="138">
        <v>0</v>
      </c>
      <c r="AP115" s="138">
        <v>0</v>
      </c>
      <c r="AQ115" s="138">
        <v>0</v>
      </c>
      <c r="AR115" s="119">
        <f t="shared" si="21"/>
        <v>0</v>
      </c>
      <c r="AS115" s="119">
        <f t="shared" si="22"/>
        <v>0</v>
      </c>
      <c r="AT115" s="138">
        <v>0</v>
      </c>
      <c r="AU115" s="138">
        <v>0</v>
      </c>
      <c r="AV115" s="138">
        <v>0</v>
      </c>
      <c r="AW115" s="138">
        <v>0</v>
      </c>
      <c r="AX115" s="138">
        <v>0</v>
      </c>
      <c r="AY115" s="138">
        <v>0</v>
      </c>
      <c r="AZ115" s="119">
        <f t="shared" si="23"/>
        <v>0</v>
      </c>
      <c r="BA115" s="138">
        <v>0</v>
      </c>
      <c r="BB115" s="138">
        <v>0</v>
      </c>
      <c r="BC115" s="138">
        <v>0</v>
      </c>
      <c r="BD115" s="138">
        <v>0</v>
      </c>
      <c r="BE115" s="138">
        <v>0</v>
      </c>
      <c r="BF115" s="138">
        <v>0</v>
      </c>
      <c r="BG115" s="138">
        <v>0</v>
      </c>
      <c r="BH115" s="138">
        <v>0</v>
      </c>
      <c r="BI115" s="138">
        <v>0</v>
      </c>
      <c r="BJ115" s="124">
        <f t="shared" si="24"/>
        <v>0</v>
      </c>
      <c r="BK115" s="119">
        <f t="shared" si="25"/>
        <v>0</v>
      </c>
      <c r="BL115" s="119">
        <f t="shared" si="26"/>
        <v>0</v>
      </c>
      <c r="BM115" s="133">
        <v>0</v>
      </c>
      <c r="BN115" s="117">
        <v>0</v>
      </c>
      <c r="BO115" s="117">
        <f t="shared" si="27"/>
        <v>0</v>
      </c>
      <c r="BP115" s="117">
        <f t="shared" si="28"/>
        <v>0</v>
      </c>
      <c r="BQ115" s="117">
        <f t="shared" si="29"/>
        <v>0</v>
      </c>
    </row>
    <row r="116" spans="1:69" x14ac:dyDescent="0.25">
      <c r="A116" s="117">
        <v>111</v>
      </c>
      <c r="B116" s="117">
        <v>2134</v>
      </c>
      <c r="C116" s="138">
        <v>0</v>
      </c>
      <c r="D116" s="117">
        <f t="shared" si="30"/>
        <v>0.22647</v>
      </c>
      <c r="E116" s="138">
        <v>0</v>
      </c>
      <c r="F116" s="119">
        <f t="shared" si="16"/>
        <v>0</v>
      </c>
      <c r="G116" s="138">
        <v>0</v>
      </c>
      <c r="H116" s="138">
        <v>0</v>
      </c>
      <c r="I116" s="138">
        <v>0</v>
      </c>
      <c r="J116" s="138">
        <v>0</v>
      </c>
      <c r="K116" s="138">
        <v>0</v>
      </c>
      <c r="L116" s="138">
        <v>0</v>
      </c>
      <c r="M116" s="119">
        <f t="shared" si="17"/>
        <v>0</v>
      </c>
      <c r="N116" s="138">
        <v>0</v>
      </c>
      <c r="O116" s="138">
        <v>0</v>
      </c>
      <c r="P116" s="138">
        <v>0</v>
      </c>
      <c r="Q116" s="138">
        <v>0</v>
      </c>
      <c r="R116" s="138">
        <v>0</v>
      </c>
      <c r="S116" s="138">
        <v>0</v>
      </c>
      <c r="T116" s="138">
        <v>0</v>
      </c>
      <c r="U116" s="119">
        <f t="shared" si="18"/>
        <v>0</v>
      </c>
      <c r="V116" s="138">
        <v>0</v>
      </c>
      <c r="W116" s="138">
        <v>0</v>
      </c>
      <c r="X116" s="138">
        <v>0</v>
      </c>
      <c r="Y116" s="138">
        <v>0</v>
      </c>
      <c r="Z116" s="138">
        <v>0</v>
      </c>
      <c r="AA116" s="138">
        <v>0</v>
      </c>
      <c r="AB116" s="138">
        <v>0</v>
      </c>
      <c r="AC116" s="119">
        <f t="shared" si="19"/>
        <v>0</v>
      </c>
      <c r="AD116" s="138">
        <v>0</v>
      </c>
      <c r="AE116" s="138">
        <v>0</v>
      </c>
      <c r="AF116" s="138">
        <v>0</v>
      </c>
      <c r="AG116" s="138">
        <v>0</v>
      </c>
      <c r="AH116" s="117">
        <f t="shared" si="20"/>
        <v>0</v>
      </c>
      <c r="AI116" s="138">
        <v>0</v>
      </c>
      <c r="AJ116" s="138">
        <v>0</v>
      </c>
      <c r="AK116" s="138">
        <v>0</v>
      </c>
      <c r="AL116" s="138">
        <v>0</v>
      </c>
      <c r="AM116" s="138">
        <v>0</v>
      </c>
      <c r="AN116" s="138">
        <v>0</v>
      </c>
      <c r="AO116" s="138">
        <v>0</v>
      </c>
      <c r="AP116" s="138">
        <v>0</v>
      </c>
      <c r="AQ116" s="138">
        <v>0</v>
      </c>
      <c r="AR116" s="119">
        <f t="shared" si="21"/>
        <v>0</v>
      </c>
      <c r="AS116" s="119">
        <f t="shared" si="22"/>
        <v>0</v>
      </c>
      <c r="AT116" s="138">
        <v>0</v>
      </c>
      <c r="AU116" s="138">
        <v>0</v>
      </c>
      <c r="AV116" s="138">
        <v>0</v>
      </c>
      <c r="AW116" s="138">
        <v>0</v>
      </c>
      <c r="AX116" s="138">
        <v>0</v>
      </c>
      <c r="AY116" s="138">
        <v>0</v>
      </c>
      <c r="AZ116" s="119">
        <f t="shared" si="23"/>
        <v>0</v>
      </c>
      <c r="BA116" s="138">
        <v>0</v>
      </c>
      <c r="BB116" s="138">
        <v>0</v>
      </c>
      <c r="BC116" s="138">
        <v>0</v>
      </c>
      <c r="BD116" s="138">
        <v>0</v>
      </c>
      <c r="BE116" s="138">
        <v>0</v>
      </c>
      <c r="BF116" s="138">
        <v>0</v>
      </c>
      <c r="BG116" s="138">
        <v>0</v>
      </c>
      <c r="BH116" s="138">
        <v>0</v>
      </c>
      <c r="BI116" s="138">
        <v>0</v>
      </c>
      <c r="BJ116" s="124">
        <f t="shared" si="24"/>
        <v>0</v>
      </c>
      <c r="BK116" s="119">
        <f t="shared" si="25"/>
        <v>0</v>
      </c>
      <c r="BL116" s="119">
        <f t="shared" si="26"/>
        <v>0</v>
      </c>
      <c r="BM116" s="133">
        <v>0</v>
      </c>
      <c r="BN116" s="117">
        <v>0</v>
      </c>
      <c r="BO116" s="117">
        <f t="shared" si="27"/>
        <v>0</v>
      </c>
      <c r="BP116" s="117">
        <f t="shared" si="28"/>
        <v>0</v>
      </c>
      <c r="BQ116" s="117">
        <f t="shared" si="29"/>
        <v>0</v>
      </c>
    </row>
    <row r="117" spans="1:69" x14ac:dyDescent="0.25">
      <c r="A117" s="117">
        <v>112</v>
      </c>
      <c r="B117" s="117">
        <v>2135</v>
      </c>
      <c r="C117" s="138">
        <v>0</v>
      </c>
      <c r="D117" s="117">
        <f t="shared" si="30"/>
        <v>0.22647</v>
      </c>
      <c r="E117" s="138">
        <v>0</v>
      </c>
      <c r="F117" s="119">
        <f t="shared" si="16"/>
        <v>0</v>
      </c>
      <c r="G117" s="138">
        <v>0</v>
      </c>
      <c r="H117" s="138">
        <v>0</v>
      </c>
      <c r="I117" s="138">
        <v>0</v>
      </c>
      <c r="J117" s="138">
        <v>0</v>
      </c>
      <c r="K117" s="138">
        <v>0</v>
      </c>
      <c r="L117" s="138">
        <v>0</v>
      </c>
      <c r="M117" s="119">
        <f t="shared" si="17"/>
        <v>0</v>
      </c>
      <c r="N117" s="138">
        <v>0</v>
      </c>
      <c r="O117" s="138">
        <v>0</v>
      </c>
      <c r="P117" s="138">
        <v>0</v>
      </c>
      <c r="Q117" s="138">
        <v>0</v>
      </c>
      <c r="R117" s="138">
        <v>0</v>
      </c>
      <c r="S117" s="138">
        <v>0</v>
      </c>
      <c r="T117" s="138">
        <v>0</v>
      </c>
      <c r="U117" s="119">
        <f t="shared" si="18"/>
        <v>0</v>
      </c>
      <c r="V117" s="138">
        <v>0</v>
      </c>
      <c r="W117" s="138">
        <v>0</v>
      </c>
      <c r="X117" s="138">
        <v>0</v>
      </c>
      <c r="Y117" s="138">
        <v>0</v>
      </c>
      <c r="Z117" s="138">
        <v>0</v>
      </c>
      <c r="AA117" s="138">
        <v>0</v>
      </c>
      <c r="AB117" s="138">
        <v>0</v>
      </c>
      <c r="AC117" s="119">
        <f t="shared" si="19"/>
        <v>0</v>
      </c>
      <c r="AD117" s="138">
        <v>0</v>
      </c>
      <c r="AE117" s="138">
        <v>0</v>
      </c>
      <c r="AF117" s="138">
        <v>0</v>
      </c>
      <c r="AG117" s="138">
        <v>0</v>
      </c>
      <c r="AH117" s="117">
        <f t="shared" si="20"/>
        <v>0</v>
      </c>
      <c r="AI117" s="138">
        <v>0</v>
      </c>
      <c r="AJ117" s="138">
        <v>0</v>
      </c>
      <c r="AK117" s="138">
        <v>0</v>
      </c>
      <c r="AL117" s="138">
        <v>0</v>
      </c>
      <c r="AM117" s="138">
        <v>0</v>
      </c>
      <c r="AN117" s="138">
        <v>0</v>
      </c>
      <c r="AO117" s="138">
        <v>0</v>
      </c>
      <c r="AP117" s="138">
        <v>0</v>
      </c>
      <c r="AQ117" s="138">
        <v>0</v>
      </c>
      <c r="AR117" s="119">
        <f t="shared" si="21"/>
        <v>0</v>
      </c>
      <c r="AS117" s="119">
        <f t="shared" si="22"/>
        <v>0</v>
      </c>
      <c r="AT117" s="138">
        <v>0</v>
      </c>
      <c r="AU117" s="138">
        <v>0</v>
      </c>
      <c r="AV117" s="138">
        <v>0</v>
      </c>
      <c r="AW117" s="138">
        <v>0</v>
      </c>
      <c r="AX117" s="138">
        <v>0</v>
      </c>
      <c r="AY117" s="138">
        <v>0</v>
      </c>
      <c r="AZ117" s="119">
        <f t="shared" si="23"/>
        <v>0</v>
      </c>
      <c r="BA117" s="138">
        <v>0</v>
      </c>
      <c r="BB117" s="138">
        <v>0</v>
      </c>
      <c r="BC117" s="138">
        <v>0</v>
      </c>
      <c r="BD117" s="138">
        <v>0</v>
      </c>
      <c r="BE117" s="138">
        <v>0</v>
      </c>
      <c r="BF117" s="138">
        <v>0</v>
      </c>
      <c r="BG117" s="138">
        <v>0</v>
      </c>
      <c r="BH117" s="138">
        <v>0</v>
      </c>
      <c r="BI117" s="138">
        <v>0</v>
      </c>
      <c r="BJ117" s="124">
        <f t="shared" si="24"/>
        <v>0</v>
      </c>
      <c r="BK117" s="119">
        <f t="shared" si="25"/>
        <v>0</v>
      </c>
      <c r="BL117" s="119">
        <f t="shared" si="26"/>
        <v>0</v>
      </c>
      <c r="BM117" s="133">
        <v>0</v>
      </c>
      <c r="BN117" s="117">
        <v>0</v>
      </c>
      <c r="BO117" s="117">
        <f t="shared" si="27"/>
        <v>0</v>
      </c>
      <c r="BP117" s="117">
        <f t="shared" si="28"/>
        <v>0</v>
      </c>
      <c r="BQ117" s="117">
        <f t="shared" si="29"/>
        <v>0</v>
      </c>
    </row>
    <row r="118" spans="1:69" x14ac:dyDescent="0.25">
      <c r="A118" s="117">
        <v>113</v>
      </c>
      <c r="B118" s="117">
        <v>2136</v>
      </c>
      <c r="C118" s="138">
        <v>0</v>
      </c>
      <c r="D118" s="117">
        <f t="shared" si="30"/>
        <v>0.22647</v>
      </c>
      <c r="E118" s="138">
        <v>0</v>
      </c>
      <c r="F118" s="119">
        <f t="shared" si="16"/>
        <v>0</v>
      </c>
      <c r="G118" s="138">
        <v>0</v>
      </c>
      <c r="H118" s="138">
        <v>0</v>
      </c>
      <c r="I118" s="138">
        <v>0</v>
      </c>
      <c r="J118" s="138">
        <v>0</v>
      </c>
      <c r="K118" s="138">
        <v>0</v>
      </c>
      <c r="L118" s="138">
        <v>0</v>
      </c>
      <c r="M118" s="119">
        <f t="shared" si="17"/>
        <v>0</v>
      </c>
      <c r="N118" s="138">
        <v>0</v>
      </c>
      <c r="O118" s="138">
        <v>0</v>
      </c>
      <c r="P118" s="138">
        <v>0</v>
      </c>
      <c r="Q118" s="138">
        <v>0</v>
      </c>
      <c r="R118" s="138">
        <v>0</v>
      </c>
      <c r="S118" s="138">
        <v>0</v>
      </c>
      <c r="T118" s="138">
        <v>0</v>
      </c>
      <c r="U118" s="119">
        <f t="shared" si="18"/>
        <v>0</v>
      </c>
      <c r="V118" s="138">
        <v>0</v>
      </c>
      <c r="W118" s="138">
        <v>0</v>
      </c>
      <c r="X118" s="138">
        <v>0</v>
      </c>
      <c r="Y118" s="138">
        <v>0</v>
      </c>
      <c r="Z118" s="138">
        <v>0</v>
      </c>
      <c r="AA118" s="138">
        <v>0</v>
      </c>
      <c r="AB118" s="138">
        <v>0</v>
      </c>
      <c r="AC118" s="119">
        <f t="shared" si="19"/>
        <v>0</v>
      </c>
      <c r="AD118" s="138">
        <v>0</v>
      </c>
      <c r="AE118" s="138">
        <v>0</v>
      </c>
      <c r="AF118" s="138">
        <v>0</v>
      </c>
      <c r="AG118" s="138">
        <v>0</v>
      </c>
      <c r="AH118" s="117">
        <f t="shared" si="20"/>
        <v>0</v>
      </c>
      <c r="AI118" s="138">
        <v>0</v>
      </c>
      <c r="AJ118" s="138">
        <v>0</v>
      </c>
      <c r="AK118" s="138">
        <v>0</v>
      </c>
      <c r="AL118" s="138">
        <v>0</v>
      </c>
      <c r="AM118" s="138">
        <v>0</v>
      </c>
      <c r="AN118" s="138">
        <v>0</v>
      </c>
      <c r="AO118" s="138">
        <v>0</v>
      </c>
      <c r="AP118" s="138">
        <v>0</v>
      </c>
      <c r="AQ118" s="138">
        <v>0</v>
      </c>
      <c r="AR118" s="119">
        <f t="shared" si="21"/>
        <v>0</v>
      </c>
      <c r="AS118" s="119">
        <f t="shared" si="22"/>
        <v>0</v>
      </c>
      <c r="AT118" s="138">
        <v>0</v>
      </c>
      <c r="AU118" s="138">
        <v>0</v>
      </c>
      <c r="AV118" s="138">
        <v>0</v>
      </c>
      <c r="AW118" s="138">
        <v>0</v>
      </c>
      <c r="AX118" s="138">
        <v>0</v>
      </c>
      <c r="AY118" s="138">
        <v>0</v>
      </c>
      <c r="AZ118" s="119">
        <f t="shared" si="23"/>
        <v>0</v>
      </c>
      <c r="BA118" s="138">
        <v>0</v>
      </c>
      <c r="BB118" s="138">
        <v>0</v>
      </c>
      <c r="BC118" s="138">
        <v>0</v>
      </c>
      <c r="BD118" s="138">
        <v>0</v>
      </c>
      <c r="BE118" s="138">
        <v>0</v>
      </c>
      <c r="BF118" s="138">
        <v>0</v>
      </c>
      <c r="BG118" s="138">
        <v>0</v>
      </c>
      <c r="BH118" s="138">
        <v>0</v>
      </c>
      <c r="BI118" s="138">
        <v>0</v>
      </c>
      <c r="BJ118" s="124">
        <f t="shared" si="24"/>
        <v>0</v>
      </c>
      <c r="BK118" s="119">
        <f t="shared" si="25"/>
        <v>0</v>
      </c>
      <c r="BL118" s="119">
        <f t="shared" si="26"/>
        <v>0</v>
      </c>
      <c r="BM118" s="133">
        <v>0</v>
      </c>
      <c r="BN118" s="117">
        <v>0</v>
      </c>
      <c r="BO118" s="117">
        <f t="shared" si="27"/>
        <v>0</v>
      </c>
      <c r="BP118" s="117">
        <f t="shared" si="28"/>
        <v>0</v>
      </c>
      <c r="BQ118" s="117">
        <f t="shared" si="29"/>
        <v>0</v>
      </c>
    </row>
    <row r="119" spans="1:69" x14ac:dyDescent="0.25">
      <c r="A119" s="117">
        <v>114</v>
      </c>
      <c r="B119" s="117">
        <v>2137</v>
      </c>
      <c r="C119" s="138">
        <v>0</v>
      </c>
      <c r="D119" s="117">
        <f t="shared" si="30"/>
        <v>0.22647</v>
      </c>
      <c r="E119" s="138">
        <v>0</v>
      </c>
      <c r="F119" s="119">
        <f t="shared" si="16"/>
        <v>0</v>
      </c>
      <c r="G119" s="138">
        <v>0</v>
      </c>
      <c r="H119" s="138">
        <v>0</v>
      </c>
      <c r="I119" s="138">
        <v>0</v>
      </c>
      <c r="J119" s="138">
        <v>0</v>
      </c>
      <c r="K119" s="138">
        <v>0</v>
      </c>
      <c r="L119" s="138">
        <v>0</v>
      </c>
      <c r="M119" s="119">
        <f t="shared" si="17"/>
        <v>0</v>
      </c>
      <c r="N119" s="138">
        <v>0</v>
      </c>
      <c r="O119" s="138">
        <v>0</v>
      </c>
      <c r="P119" s="138">
        <v>0</v>
      </c>
      <c r="Q119" s="138">
        <v>0</v>
      </c>
      <c r="R119" s="138">
        <v>0</v>
      </c>
      <c r="S119" s="138">
        <v>0</v>
      </c>
      <c r="T119" s="138">
        <v>0</v>
      </c>
      <c r="U119" s="119">
        <f t="shared" si="18"/>
        <v>0</v>
      </c>
      <c r="V119" s="138">
        <v>0</v>
      </c>
      <c r="W119" s="138">
        <v>0</v>
      </c>
      <c r="X119" s="138">
        <v>0</v>
      </c>
      <c r="Y119" s="138">
        <v>0</v>
      </c>
      <c r="Z119" s="138">
        <v>0</v>
      </c>
      <c r="AA119" s="138">
        <v>0</v>
      </c>
      <c r="AB119" s="138">
        <v>0</v>
      </c>
      <c r="AC119" s="119">
        <f t="shared" si="19"/>
        <v>0</v>
      </c>
      <c r="AD119" s="138">
        <v>0</v>
      </c>
      <c r="AE119" s="138">
        <v>0</v>
      </c>
      <c r="AF119" s="138">
        <v>0</v>
      </c>
      <c r="AG119" s="138">
        <v>0</v>
      </c>
      <c r="AH119" s="117">
        <f t="shared" si="20"/>
        <v>0</v>
      </c>
      <c r="AI119" s="138">
        <v>0</v>
      </c>
      <c r="AJ119" s="138">
        <v>0</v>
      </c>
      <c r="AK119" s="138">
        <v>0</v>
      </c>
      <c r="AL119" s="138">
        <v>0</v>
      </c>
      <c r="AM119" s="138">
        <v>0</v>
      </c>
      <c r="AN119" s="138">
        <v>0</v>
      </c>
      <c r="AO119" s="138">
        <v>0</v>
      </c>
      <c r="AP119" s="138">
        <v>0</v>
      </c>
      <c r="AQ119" s="138">
        <v>0</v>
      </c>
      <c r="AR119" s="119">
        <f t="shared" si="21"/>
        <v>0</v>
      </c>
      <c r="AS119" s="119">
        <f t="shared" si="22"/>
        <v>0</v>
      </c>
      <c r="AT119" s="138">
        <v>0</v>
      </c>
      <c r="AU119" s="138">
        <v>0</v>
      </c>
      <c r="AV119" s="138">
        <v>0</v>
      </c>
      <c r="AW119" s="138">
        <v>0</v>
      </c>
      <c r="AX119" s="138">
        <v>0</v>
      </c>
      <c r="AY119" s="138">
        <v>0</v>
      </c>
      <c r="AZ119" s="119">
        <f t="shared" si="23"/>
        <v>0</v>
      </c>
      <c r="BA119" s="138">
        <v>0</v>
      </c>
      <c r="BB119" s="138">
        <v>0</v>
      </c>
      <c r="BC119" s="138">
        <v>0</v>
      </c>
      <c r="BD119" s="138">
        <v>0</v>
      </c>
      <c r="BE119" s="138">
        <v>0</v>
      </c>
      <c r="BF119" s="138">
        <v>0</v>
      </c>
      <c r="BG119" s="138">
        <v>0</v>
      </c>
      <c r="BH119" s="138">
        <v>0</v>
      </c>
      <c r="BI119" s="138">
        <v>0</v>
      </c>
      <c r="BJ119" s="124">
        <f t="shared" si="24"/>
        <v>0</v>
      </c>
      <c r="BK119" s="119">
        <f t="shared" si="25"/>
        <v>0</v>
      </c>
      <c r="BL119" s="119">
        <f t="shared" si="26"/>
        <v>0</v>
      </c>
      <c r="BM119" s="133">
        <v>0</v>
      </c>
      <c r="BN119" s="117">
        <v>0</v>
      </c>
      <c r="BO119" s="117">
        <f t="shared" si="27"/>
        <v>0</v>
      </c>
      <c r="BP119" s="117">
        <f t="shared" si="28"/>
        <v>0</v>
      </c>
      <c r="BQ119" s="117">
        <f t="shared" si="29"/>
        <v>0</v>
      </c>
    </row>
    <row r="120" spans="1:69" x14ac:dyDescent="0.25">
      <c r="A120" s="117">
        <v>115</v>
      </c>
      <c r="B120" s="117">
        <v>2138</v>
      </c>
      <c r="C120" s="138">
        <v>0</v>
      </c>
      <c r="D120" s="117">
        <f t="shared" si="30"/>
        <v>0.22647</v>
      </c>
      <c r="E120" s="138">
        <v>0</v>
      </c>
      <c r="F120" s="119">
        <f t="shared" si="16"/>
        <v>0</v>
      </c>
      <c r="G120" s="138">
        <v>0</v>
      </c>
      <c r="H120" s="138">
        <v>0</v>
      </c>
      <c r="I120" s="138">
        <v>0</v>
      </c>
      <c r="J120" s="138">
        <v>0</v>
      </c>
      <c r="K120" s="138">
        <v>0</v>
      </c>
      <c r="L120" s="138">
        <v>0</v>
      </c>
      <c r="M120" s="119">
        <f t="shared" si="17"/>
        <v>0</v>
      </c>
      <c r="N120" s="138">
        <v>0</v>
      </c>
      <c r="O120" s="138">
        <v>0</v>
      </c>
      <c r="P120" s="138">
        <v>0</v>
      </c>
      <c r="Q120" s="138">
        <v>0</v>
      </c>
      <c r="R120" s="138">
        <v>0</v>
      </c>
      <c r="S120" s="138">
        <v>0</v>
      </c>
      <c r="T120" s="138">
        <v>0</v>
      </c>
      <c r="U120" s="119">
        <f t="shared" si="18"/>
        <v>0</v>
      </c>
      <c r="V120" s="138">
        <v>0</v>
      </c>
      <c r="W120" s="138">
        <v>0</v>
      </c>
      <c r="X120" s="138">
        <v>0</v>
      </c>
      <c r="Y120" s="138">
        <v>0</v>
      </c>
      <c r="Z120" s="138">
        <v>0</v>
      </c>
      <c r="AA120" s="138">
        <v>0</v>
      </c>
      <c r="AB120" s="138">
        <v>0</v>
      </c>
      <c r="AC120" s="119">
        <f t="shared" si="19"/>
        <v>0</v>
      </c>
      <c r="AD120" s="138">
        <v>0</v>
      </c>
      <c r="AE120" s="138">
        <v>0</v>
      </c>
      <c r="AF120" s="138">
        <v>0</v>
      </c>
      <c r="AG120" s="138">
        <v>0</v>
      </c>
      <c r="AH120" s="117">
        <f t="shared" si="20"/>
        <v>0</v>
      </c>
      <c r="AI120" s="138">
        <v>0</v>
      </c>
      <c r="AJ120" s="138">
        <v>0</v>
      </c>
      <c r="AK120" s="138">
        <v>0</v>
      </c>
      <c r="AL120" s="138">
        <v>0</v>
      </c>
      <c r="AM120" s="138">
        <v>0</v>
      </c>
      <c r="AN120" s="138">
        <v>0</v>
      </c>
      <c r="AO120" s="138">
        <v>0</v>
      </c>
      <c r="AP120" s="138">
        <v>0</v>
      </c>
      <c r="AQ120" s="138">
        <v>0</v>
      </c>
      <c r="AR120" s="119">
        <f t="shared" si="21"/>
        <v>0</v>
      </c>
      <c r="AS120" s="119">
        <f t="shared" si="22"/>
        <v>0</v>
      </c>
      <c r="AT120" s="138">
        <v>0</v>
      </c>
      <c r="AU120" s="138">
        <v>0</v>
      </c>
      <c r="AV120" s="138">
        <v>0</v>
      </c>
      <c r="AW120" s="138">
        <v>0</v>
      </c>
      <c r="AX120" s="138">
        <v>0</v>
      </c>
      <c r="AY120" s="138">
        <v>0</v>
      </c>
      <c r="AZ120" s="119">
        <f t="shared" si="23"/>
        <v>0</v>
      </c>
      <c r="BA120" s="138">
        <v>0</v>
      </c>
      <c r="BB120" s="138">
        <v>0</v>
      </c>
      <c r="BC120" s="138">
        <v>0</v>
      </c>
      <c r="BD120" s="138">
        <v>0</v>
      </c>
      <c r="BE120" s="138">
        <v>0</v>
      </c>
      <c r="BF120" s="138">
        <v>0</v>
      </c>
      <c r="BG120" s="138">
        <v>0</v>
      </c>
      <c r="BH120" s="138">
        <v>0</v>
      </c>
      <c r="BI120" s="138">
        <v>0</v>
      </c>
      <c r="BJ120" s="124">
        <f t="shared" si="24"/>
        <v>0</v>
      </c>
      <c r="BK120" s="119">
        <f t="shared" si="25"/>
        <v>0</v>
      </c>
      <c r="BL120" s="119">
        <f t="shared" si="26"/>
        <v>0</v>
      </c>
      <c r="BM120" s="133">
        <v>0</v>
      </c>
      <c r="BN120" s="117">
        <v>0</v>
      </c>
      <c r="BO120" s="117">
        <f t="shared" si="27"/>
        <v>0</v>
      </c>
      <c r="BP120" s="117">
        <f t="shared" si="28"/>
        <v>0</v>
      </c>
      <c r="BQ120" s="117">
        <f t="shared" si="29"/>
        <v>0</v>
      </c>
    </row>
    <row r="121" spans="1:69" x14ac:dyDescent="0.25">
      <c r="A121" s="117">
        <v>116</v>
      </c>
      <c r="B121" s="117">
        <v>2139</v>
      </c>
      <c r="C121" s="138">
        <v>0</v>
      </c>
      <c r="D121" s="117">
        <f t="shared" si="30"/>
        <v>0.22647</v>
      </c>
      <c r="E121" s="138">
        <v>0</v>
      </c>
      <c r="F121" s="119">
        <f t="shared" si="16"/>
        <v>0</v>
      </c>
      <c r="G121" s="138">
        <v>0</v>
      </c>
      <c r="H121" s="138">
        <v>0</v>
      </c>
      <c r="I121" s="138">
        <v>0</v>
      </c>
      <c r="J121" s="138">
        <v>0</v>
      </c>
      <c r="K121" s="138">
        <v>0</v>
      </c>
      <c r="L121" s="138">
        <v>0</v>
      </c>
      <c r="M121" s="119">
        <f t="shared" si="17"/>
        <v>0</v>
      </c>
      <c r="N121" s="138">
        <v>0</v>
      </c>
      <c r="O121" s="138">
        <v>0</v>
      </c>
      <c r="P121" s="138">
        <v>0</v>
      </c>
      <c r="Q121" s="138">
        <v>0</v>
      </c>
      <c r="R121" s="138">
        <v>0</v>
      </c>
      <c r="S121" s="138">
        <v>0</v>
      </c>
      <c r="T121" s="138">
        <v>0</v>
      </c>
      <c r="U121" s="119">
        <f t="shared" si="18"/>
        <v>0</v>
      </c>
      <c r="V121" s="138">
        <v>0</v>
      </c>
      <c r="W121" s="138">
        <v>0</v>
      </c>
      <c r="X121" s="138">
        <v>0</v>
      </c>
      <c r="Y121" s="138">
        <v>0</v>
      </c>
      <c r="Z121" s="138">
        <v>0</v>
      </c>
      <c r="AA121" s="138">
        <v>0</v>
      </c>
      <c r="AB121" s="138">
        <v>0</v>
      </c>
      <c r="AC121" s="119">
        <f t="shared" si="19"/>
        <v>0</v>
      </c>
      <c r="AD121" s="138">
        <v>0</v>
      </c>
      <c r="AE121" s="138">
        <v>0</v>
      </c>
      <c r="AF121" s="138">
        <v>0</v>
      </c>
      <c r="AG121" s="138">
        <v>0</v>
      </c>
      <c r="AH121" s="117">
        <f t="shared" si="20"/>
        <v>0</v>
      </c>
      <c r="AI121" s="138">
        <v>0</v>
      </c>
      <c r="AJ121" s="138">
        <v>0</v>
      </c>
      <c r="AK121" s="138">
        <v>0</v>
      </c>
      <c r="AL121" s="138">
        <v>0</v>
      </c>
      <c r="AM121" s="138">
        <v>0</v>
      </c>
      <c r="AN121" s="138">
        <v>0</v>
      </c>
      <c r="AO121" s="138">
        <v>0</v>
      </c>
      <c r="AP121" s="138">
        <v>0</v>
      </c>
      <c r="AQ121" s="138">
        <v>0</v>
      </c>
      <c r="AR121" s="119">
        <f t="shared" si="21"/>
        <v>0</v>
      </c>
      <c r="AS121" s="119">
        <f t="shared" si="22"/>
        <v>0</v>
      </c>
      <c r="AT121" s="138">
        <v>0</v>
      </c>
      <c r="AU121" s="138">
        <v>0</v>
      </c>
      <c r="AV121" s="138">
        <v>0</v>
      </c>
      <c r="AW121" s="138">
        <v>0</v>
      </c>
      <c r="AX121" s="138">
        <v>0</v>
      </c>
      <c r="AY121" s="138">
        <v>0</v>
      </c>
      <c r="AZ121" s="119">
        <f t="shared" si="23"/>
        <v>0</v>
      </c>
      <c r="BA121" s="138">
        <v>0</v>
      </c>
      <c r="BB121" s="138">
        <v>0</v>
      </c>
      <c r="BC121" s="138">
        <v>0</v>
      </c>
      <c r="BD121" s="138">
        <v>0</v>
      </c>
      <c r="BE121" s="138">
        <v>0</v>
      </c>
      <c r="BF121" s="138">
        <v>0</v>
      </c>
      <c r="BG121" s="138">
        <v>0</v>
      </c>
      <c r="BH121" s="138">
        <v>0</v>
      </c>
      <c r="BI121" s="138">
        <v>0</v>
      </c>
      <c r="BJ121" s="124">
        <f t="shared" si="24"/>
        <v>0</v>
      </c>
      <c r="BK121" s="119">
        <f t="shared" si="25"/>
        <v>0</v>
      </c>
      <c r="BL121" s="119">
        <f t="shared" si="26"/>
        <v>0</v>
      </c>
      <c r="BM121" s="133">
        <v>0</v>
      </c>
      <c r="BN121" s="117">
        <v>0</v>
      </c>
      <c r="BO121" s="117">
        <f t="shared" si="27"/>
        <v>0</v>
      </c>
      <c r="BP121" s="117">
        <f t="shared" si="28"/>
        <v>0</v>
      </c>
      <c r="BQ121" s="117">
        <f t="shared" si="29"/>
        <v>0</v>
      </c>
    </row>
    <row r="122" spans="1:69" x14ac:dyDescent="0.25">
      <c r="A122" s="117">
        <v>117</v>
      </c>
      <c r="B122" s="117">
        <v>2140</v>
      </c>
      <c r="C122" s="138">
        <v>0</v>
      </c>
      <c r="D122" s="117">
        <f t="shared" si="30"/>
        <v>0.22647</v>
      </c>
      <c r="E122" s="138">
        <v>0</v>
      </c>
      <c r="F122" s="119">
        <f t="shared" si="16"/>
        <v>0</v>
      </c>
      <c r="G122" s="138">
        <v>0</v>
      </c>
      <c r="H122" s="138">
        <v>0</v>
      </c>
      <c r="I122" s="138">
        <v>0</v>
      </c>
      <c r="J122" s="138">
        <v>0</v>
      </c>
      <c r="K122" s="138">
        <v>0</v>
      </c>
      <c r="L122" s="138">
        <v>0</v>
      </c>
      <c r="M122" s="119">
        <f t="shared" si="17"/>
        <v>0</v>
      </c>
      <c r="N122" s="138">
        <v>0</v>
      </c>
      <c r="O122" s="138">
        <v>0</v>
      </c>
      <c r="P122" s="138">
        <v>0</v>
      </c>
      <c r="Q122" s="138">
        <v>0</v>
      </c>
      <c r="R122" s="138">
        <v>0</v>
      </c>
      <c r="S122" s="138">
        <v>0</v>
      </c>
      <c r="T122" s="138">
        <v>0</v>
      </c>
      <c r="U122" s="119">
        <f t="shared" si="18"/>
        <v>0</v>
      </c>
      <c r="V122" s="138">
        <v>0</v>
      </c>
      <c r="W122" s="138">
        <v>0</v>
      </c>
      <c r="X122" s="138">
        <v>0</v>
      </c>
      <c r="Y122" s="138">
        <v>0</v>
      </c>
      <c r="Z122" s="138">
        <v>0</v>
      </c>
      <c r="AA122" s="138">
        <v>0</v>
      </c>
      <c r="AB122" s="138">
        <v>0</v>
      </c>
      <c r="AC122" s="119">
        <f t="shared" si="19"/>
        <v>0</v>
      </c>
      <c r="AD122" s="138">
        <v>0</v>
      </c>
      <c r="AE122" s="138">
        <v>0</v>
      </c>
      <c r="AF122" s="138">
        <v>0</v>
      </c>
      <c r="AG122" s="138">
        <v>0</v>
      </c>
      <c r="AH122" s="117">
        <f t="shared" si="20"/>
        <v>0</v>
      </c>
      <c r="AI122" s="138">
        <v>0</v>
      </c>
      <c r="AJ122" s="138">
        <v>0</v>
      </c>
      <c r="AK122" s="138">
        <v>0</v>
      </c>
      <c r="AL122" s="138">
        <v>0</v>
      </c>
      <c r="AM122" s="138">
        <v>0</v>
      </c>
      <c r="AN122" s="138">
        <v>0</v>
      </c>
      <c r="AO122" s="138">
        <v>0</v>
      </c>
      <c r="AP122" s="138">
        <v>0</v>
      </c>
      <c r="AQ122" s="138">
        <v>0</v>
      </c>
      <c r="AR122" s="119">
        <f t="shared" si="21"/>
        <v>0</v>
      </c>
      <c r="AS122" s="119">
        <f t="shared" si="22"/>
        <v>0</v>
      </c>
      <c r="AT122" s="138">
        <v>0</v>
      </c>
      <c r="AU122" s="138">
        <v>0</v>
      </c>
      <c r="AV122" s="138">
        <v>0</v>
      </c>
      <c r="AW122" s="138">
        <v>0</v>
      </c>
      <c r="AX122" s="138">
        <v>0</v>
      </c>
      <c r="AY122" s="138">
        <v>0</v>
      </c>
      <c r="AZ122" s="119">
        <f t="shared" si="23"/>
        <v>0</v>
      </c>
      <c r="BA122" s="138">
        <v>0</v>
      </c>
      <c r="BB122" s="138">
        <v>0</v>
      </c>
      <c r="BC122" s="138">
        <v>0</v>
      </c>
      <c r="BD122" s="138">
        <v>0</v>
      </c>
      <c r="BE122" s="138">
        <v>0</v>
      </c>
      <c r="BF122" s="138">
        <v>0</v>
      </c>
      <c r="BG122" s="138">
        <v>0</v>
      </c>
      <c r="BH122" s="138">
        <v>0</v>
      </c>
      <c r="BI122" s="138">
        <v>0</v>
      </c>
      <c r="BJ122" s="124">
        <f t="shared" si="24"/>
        <v>0</v>
      </c>
      <c r="BK122" s="119">
        <f t="shared" si="25"/>
        <v>0</v>
      </c>
      <c r="BL122" s="119">
        <f t="shared" si="26"/>
        <v>0</v>
      </c>
      <c r="BM122" s="133">
        <v>0</v>
      </c>
      <c r="BN122" s="117">
        <v>0</v>
      </c>
      <c r="BO122" s="117">
        <f t="shared" si="27"/>
        <v>0</v>
      </c>
      <c r="BP122" s="117">
        <f t="shared" si="28"/>
        <v>0</v>
      </c>
      <c r="BQ122" s="117">
        <f t="shared" si="29"/>
        <v>0</v>
      </c>
    </row>
    <row r="123" spans="1:69" x14ac:dyDescent="0.25">
      <c r="A123" s="117">
        <v>118</v>
      </c>
      <c r="B123" s="117">
        <v>2141</v>
      </c>
      <c r="C123" s="138">
        <v>0</v>
      </c>
      <c r="D123" s="117">
        <f t="shared" si="30"/>
        <v>0.22647</v>
      </c>
      <c r="E123" s="138">
        <v>0</v>
      </c>
      <c r="F123" s="119">
        <f t="shared" si="16"/>
        <v>0</v>
      </c>
      <c r="G123" s="138">
        <v>0</v>
      </c>
      <c r="H123" s="138">
        <v>0</v>
      </c>
      <c r="I123" s="138">
        <v>0</v>
      </c>
      <c r="J123" s="138">
        <v>0</v>
      </c>
      <c r="K123" s="138">
        <v>0</v>
      </c>
      <c r="L123" s="138">
        <v>0</v>
      </c>
      <c r="M123" s="119">
        <f t="shared" si="17"/>
        <v>0</v>
      </c>
      <c r="N123" s="138">
        <v>0</v>
      </c>
      <c r="O123" s="138">
        <v>0</v>
      </c>
      <c r="P123" s="138">
        <v>0</v>
      </c>
      <c r="Q123" s="138">
        <v>0</v>
      </c>
      <c r="R123" s="138">
        <v>0</v>
      </c>
      <c r="S123" s="138">
        <v>0</v>
      </c>
      <c r="T123" s="138">
        <v>0</v>
      </c>
      <c r="U123" s="119">
        <f t="shared" si="18"/>
        <v>0</v>
      </c>
      <c r="V123" s="138">
        <v>0</v>
      </c>
      <c r="W123" s="138">
        <v>0</v>
      </c>
      <c r="X123" s="138">
        <v>0</v>
      </c>
      <c r="Y123" s="138">
        <v>0</v>
      </c>
      <c r="Z123" s="138">
        <v>0</v>
      </c>
      <c r="AA123" s="138">
        <v>0</v>
      </c>
      <c r="AB123" s="138">
        <v>0</v>
      </c>
      <c r="AC123" s="119">
        <f t="shared" si="19"/>
        <v>0</v>
      </c>
      <c r="AD123" s="138">
        <v>0</v>
      </c>
      <c r="AE123" s="138">
        <v>0</v>
      </c>
      <c r="AF123" s="138">
        <v>0</v>
      </c>
      <c r="AG123" s="138">
        <v>0</v>
      </c>
      <c r="AH123" s="117">
        <f t="shared" si="20"/>
        <v>0</v>
      </c>
      <c r="AI123" s="138">
        <v>0</v>
      </c>
      <c r="AJ123" s="138">
        <v>0</v>
      </c>
      <c r="AK123" s="138">
        <v>0</v>
      </c>
      <c r="AL123" s="138">
        <v>0</v>
      </c>
      <c r="AM123" s="138">
        <v>0</v>
      </c>
      <c r="AN123" s="138">
        <v>0</v>
      </c>
      <c r="AO123" s="138">
        <v>0</v>
      </c>
      <c r="AP123" s="138">
        <v>0</v>
      </c>
      <c r="AQ123" s="138">
        <v>0</v>
      </c>
      <c r="AR123" s="119">
        <f t="shared" si="21"/>
        <v>0</v>
      </c>
      <c r="AS123" s="119">
        <f t="shared" si="22"/>
        <v>0</v>
      </c>
      <c r="AT123" s="138">
        <v>0</v>
      </c>
      <c r="AU123" s="138">
        <v>0</v>
      </c>
      <c r="AV123" s="138">
        <v>0</v>
      </c>
      <c r="AW123" s="138">
        <v>0</v>
      </c>
      <c r="AX123" s="138">
        <v>0</v>
      </c>
      <c r="AY123" s="138">
        <v>0</v>
      </c>
      <c r="AZ123" s="119">
        <f t="shared" si="23"/>
        <v>0</v>
      </c>
      <c r="BA123" s="138">
        <v>0</v>
      </c>
      <c r="BB123" s="138">
        <v>0</v>
      </c>
      <c r="BC123" s="138">
        <v>0</v>
      </c>
      <c r="BD123" s="138">
        <v>0</v>
      </c>
      <c r="BE123" s="138">
        <v>0</v>
      </c>
      <c r="BF123" s="138">
        <v>0</v>
      </c>
      <c r="BG123" s="138">
        <v>0</v>
      </c>
      <c r="BH123" s="138">
        <v>0</v>
      </c>
      <c r="BI123" s="138">
        <v>0</v>
      </c>
      <c r="BJ123" s="124">
        <f t="shared" si="24"/>
        <v>0</v>
      </c>
      <c r="BK123" s="119">
        <f t="shared" si="25"/>
        <v>0</v>
      </c>
      <c r="BL123" s="119">
        <f t="shared" si="26"/>
        <v>0</v>
      </c>
      <c r="BM123" s="133">
        <v>0</v>
      </c>
      <c r="BN123" s="117">
        <v>0</v>
      </c>
      <c r="BO123" s="117">
        <f t="shared" si="27"/>
        <v>0</v>
      </c>
      <c r="BP123" s="117">
        <f t="shared" si="28"/>
        <v>0</v>
      </c>
      <c r="BQ123" s="117">
        <f t="shared" si="29"/>
        <v>0</v>
      </c>
    </row>
    <row r="124" spans="1:69" x14ac:dyDescent="0.25">
      <c r="A124" s="117">
        <v>119</v>
      </c>
      <c r="B124" s="117">
        <v>2142</v>
      </c>
      <c r="C124" s="138">
        <v>0</v>
      </c>
      <c r="D124" s="117">
        <f t="shared" si="30"/>
        <v>0.22647</v>
      </c>
      <c r="E124" s="138">
        <v>0</v>
      </c>
      <c r="F124" s="119">
        <f t="shared" si="16"/>
        <v>0</v>
      </c>
      <c r="G124" s="138">
        <v>0</v>
      </c>
      <c r="H124" s="138">
        <v>0</v>
      </c>
      <c r="I124" s="138">
        <v>0</v>
      </c>
      <c r="J124" s="138">
        <v>0</v>
      </c>
      <c r="K124" s="138">
        <v>0</v>
      </c>
      <c r="L124" s="138">
        <v>0</v>
      </c>
      <c r="M124" s="119">
        <f t="shared" si="17"/>
        <v>0</v>
      </c>
      <c r="N124" s="138">
        <v>0</v>
      </c>
      <c r="O124" s="138">
        <v>0</v>
      </c>
      <c r="P124" s="138">
        <v>0</v>
      </c>
      <c r="Q124" s="138">
        <v>0</v>
      </c>
      <c r="R124" s="138">
        <v>0</v>
      </c>
      <c r="S124" s="138">
        <v>0</v>
      </c>
      <c r="T124" s="138">
        <v>0</v>
      </c>
      <c r="U124" s="119">
        <f t="shared" si="18"/>
        <v>0</v>
      </c>
      <c r="V124" s="138">
        <v>0</v>
      </c>
      <c r="W124" s="138">
        <v>0</v>
      </c>
      <c r="X124" s="138">
        <v>0</v>
      </c>
      <c r="Y124" s="138">
        <v>0</v>
      </c>
      <c r="Z124" s="138">
        <v>0</v>
      </c>
      <c r="AA124" s="138">
        <v>0</v>
      </c>
      <c r="AB124" s="138">
        <v>0</v>
      </c>
      <c r="AC124" s="119">
        <f t="shared" si="19"/>
        <v>0</v>
      </c>
      <c r="AD124" s="138">
        <v>0</v>
      </c>
      <c r="AE124" s="138">
        <v>0</v>
      </c>
      <c r="AF124" s="138">
        <v>0</v>
      </c>
      <c r="AG124" s="138">
        <v>0</v>
      </c>
      <c r="AH124" s="117">
        <f t="shared" si="20"/>
        <v>0</v>
      </c>
      <c r="AI124" s="138">
        <v>0</v>
      </c>
      <c r="AJ124" s="138">
        <v>0</v>
      </c>
      <c r="AK124" s="138">
        <v>0</v>
      </c>
      <c r="AL124" s="138">
        <v>0</v>
      </c>
      <c r="AM124" s="138">
        <v>0</v>
      </c>
      <c r="AN124" s="138">
        <v>0</v>
      </c>
      <c r="AO124" s="138">
        <v>0</v>
      </c>
      <c r="AP124" s="138">
        <v>0</v>
      </c>
      <c r="AQ124" s="138">
        <v>0</v>
      </c>
      <c r="AR124" s="119">
        <f t="shared" si="21"/>
        <v>0</v>
      </c>
      <c r="AS124" s="119">
        <f t="shared" si="22"/>
        <v>0</v>
      </c>
      <c r="AT124" s="138">
        <v>0</v>
      </c>
      <c r="AU124" s="138">
        <v>0</v>
      </c>
      <c r="AV124" s="138">
        <v>0</v>
      </c>
      <c r="AW124" s="138">
        <v>0</v>
      </c>
      <c r="AX124" s="138">
        <v>0</v>
      </c>
      <c r="AY124" s="138">
        <v>0</v>
      </c>
      <c r="AZ124" s="119">
        <f t="shared" si="23"/>
        <v>0</v>
      </c>
      <c r="BA124" s="138">
        <v>0</v>
      </c>
      <c r="BB124" s="138">
        <v>0</v>
      </c>
      <c r="BC124" s="138">
        <v>0</v>
      </c>
      <c r="BD124" s="138">
        <v>0</v>
      </c>
      <c r="BE124" s="138">
        <v>0</v>
      </c>
      <c r="BF124" s="138">
        <v>0</v>
      </c>
      <c r="BG124" s="138">
        <v>0</v>
      </c>
      <c r="BH124" s="138">
        <v>0</v>
      </c>
      <c r="BI124" s="138">
        <v>0</v>
      </c>
      <c r="BJ124" s="124">
        <f t="shared" si="24"/>
        <v>0</v>
      </c>
      <c r="BK124" s="119">
        <f t="shared" si="25"/>
        <v>0</v>
      </c>
      <c r="BL124" s="119">
        <f t="shared" si="26"/>
        <v>0</v>
      </c>
      <c r="BM124" s="133">
        <v>0</v>
      </c>
      <c r="BN124" s="117">
        <v>0</v>
      </c>
      <c r="BO124" s="117">
        <f t="shared" si="27"/>
        <v>0</v>
      </c>
      <c r="BP124" s="117">
        <f t="shared" si="28"/>
        <v>0</v>
      </c>
      <c r="BQ124" s="117">
        <f t="shared" si="29"/>
        <v>0</v>
      </c>
    </row>
    <row r="125" spans="1:69" x14ac:dyDescent="0.25">
      <c r="A125" s="117">
        <v>120</v>
      </c>
      <c r="B125" s="117">
        <v>2143</v>
      </c>
      <c r="C125" s="138">
        <v>0</v>
      </c>
      <c r="D125" s="117">
        <f t="shared" si="30"/>
        <v>0.22647</v>
      </c>
      <c r="E125" s="138">
        <v>0</v>
      </c>
      <c r="F125" s="119">
        <f t="shared" si="16"/>
        <v>0</v>
      </c>
      <c r="G125" s="138">
        <v>0</v>
      </c>
      <c r="H125" s="138">
        <v>0</v>
      </c>
      <c r="I125" s="138">
        <v>0</v>
      </c>
      <c r="J125" s="138">
        <v>0</v>
      </c>
      <c r="K125" s="138">
        <v>0</v>
      </c>
      <c r="L125" s="138">
        <v>0</v>
      </c>
      <c r="M125" s="119">
        <f t="shared" si="17"/>
        <v>0</v>
      </c>
      <c r="N125" s="138">
        <v>0</v>
      </c>
      <c r="O125" s="138">
        <v>0</v>
      </c>
      <c r="P125" s="138">
        <v>0</v>
      </c>
      <c r="Q125" s="138">
        <v>0</v>
      </c>
      <c r="R125" s="138">
        <v>0</v>
      </c>
      <c r="S125" s="138">
        <v>0</v>
      </c>
      <c r="T125" s="138">
        <v>0</v>
      </c>
      <c r="U125" s="119">
        <f t="shared" si="18"/>
        <v>0</v>
      </c>
      <c r="V125" s="138">
        <v>0</v>
      </c>
      <c r="W125" s="138">
        <v>0</v>
      </c>
      <c r="X125" s="138">
        <v>0</v>
      </c>
      <c r="Y125" s="138">
        <v>0</v>
      </c>
      <c r="Z125" s="138">
        <v>0</v>
      </c>
      <c r="AA125" s="138">
        <v>0</v>
      </c>
      <c r="AB125" s="138">
        <v>0</v>
      </c>
      <c r="AC125" s="119">
        <f t="shared" si="19"/>
        <v>0</v>
      </c>
      <c r="AD125" s="138">
        <v>0</v>
      </c>
      <c r="AE125" s="138">
        <v>0</v>
      </c>
      <c r="AF125" s="138">
        <v>0</v>
      </c>
      <c r="AG125" s="138">
        <v>0</v>
      </c>
      <c r="AH125" s="117">
        <f t="shared" si="20"/>
        <v>0</v>
      </c>
      <c r="AI125" s="138">
        <v>0</v>
      </c>
      <c r="AJ125" s="138">
        <v>0</v>
      </c>
      <c r="AK125" s="138">
        <v>0</v>
      </c>
      <c r="AL125" s="138">
        <v>0</v>
      </c>
      <c r="AM125" s="138">
        <v>0</v>
      </c>
      <c r="AN125" s="138">
        <v>0</v>
      </c>
      <c r="AO125" s="138">
        <v>0</v>
      </c>
      <c r="AP125" s="138">
        <v>0</v>
      </c>
      <c r="AQ125" s="138">
        <v>0</v>
      </c>
      <c r="AR125" s="119">
        <f t="shared" si="21"/>
        <v>0</v>
      </c>
      <c r="AS125" s="119">
        <f t="shared" si="22"/>
        <v>0</v>
      </c>
      <c r="AT125" s="138">
        <v>0</v>
      </c>
      <c r="AU125" s="138">
        <v>0</v>
      </c>
      <c r="AV125" s="138">
        <v>0</v>
      </c>
      <c r="AW125" s="138">
        <v>0</v>
      </c>
      <c r="AX125" s="138">
        <v>0</v>
      </c>
      <c r="AY125" s="138">
        <v>0</v>
      </c>
      <c r="AZ125" s="119">
        <f t="shared" si="23"/>
        <v>0</v>
      </c>
      <c r="BA125" s="138">
        <v>0</v>
      </c>
      <c r="BB125" s="138">
        <v>0</v>
      </c>
      <c r="BC125" s="138">
        <v>0</v>
      </c>
      <c r="BD125" s="138">
        <v>0</v>
      </c>
      <c r="BE125" s="138">
        <v>0</v>
      </c>
      <c r="BF125" s="138">
        <v>0</v>
      </c>
      <c r="BG125" s="138">
        <v>0</v>
      </c>
      <c r="BH125" s="138">
        <v>0</v>
      </c>
      <c r="BI125" s="138">
        <v>0</v>
      </c>
      <c r="BJ125" s="124">
        <f t="shared" si="24"/>
        <v>0</v>
      </c>
      <c r="BK125" s="119">
        <f t="shared" si="25"/>
        <v>0</v>
      </c>
      <c r="BL125" s="119">
        <f t="shared" si="26"/>
        <v>0</v>
      </c>
      <c r="BM125" s="133">
        <v>0</v>
      </c>
      <c r="BN125" s="117">
        <v>0</v>
      </c>
      <c r="BO125" s="117">
        <f t="shared" si="27"/>
        <v>0</v>
      </c>
      <c r="BP125" s="117">
        <f t="shared" si="28"/>
        <v>0</v>
      </c>
      <c r="BQ125" s="117">
        <f t="shared" si="29"/>
        <v>0</v>
      </c>
    </row>
    <row r="126" spans="1:69" x14ac:dyDescent="0.25">
      <c r="A126" s="117">
        <v>121</v>
      </c>
      <c r="B126" s="117">
        <v>2144</v>
      </c>
      <c r="C126" s="138">
        <v>0</v>
      </c>
      <c r="D126" s="117">
        <f t="shared" si="30"/>
        <v>0.22647</v>
      </c>
      <c r="E126" s="138">
        <v>0</v>
      </c>
      <c r="F126" s="119">
        <f t="shared" si="16"/>
        <v>0</v>
      </c>
      <c r="G126" s="138">
        <v>0</v>
      </c>
      <c r="H126" s="138">
        <v>0</v>
      </c>
      <c r="I126" s="138">
        <v>0</v>
      </c>
      <c r="J126" s="138">
        <v>0</v>
      </c>
      <c r="K126" s="138">
        <v>0</v>
      </c>
      <c r="L126" s="138">
        <v>0</v>
      </c>
      <c r="M126" s="119">
        <f t="shared" si="17"/>
        <v>0</v>
      </c>
      <c r="N126" s="138">
        <v>0</v>
      </c>
      <c r="O126" s="138">
        <v>0</v>
      </c>
      <c r="P126" s="138">
        <v>0</v>
      </c>
      <c r="Q126" s="138">
        <v>0</v>
      </c>
      <c r="R126" s="138">
        <v>0</v>
      </c>
      <c r="S126" s="138">
        <v>0</v>
      </c>
      <c r="T126" s="138">
        <v>0</v>
      </c>
      <c r="U126" s="119">
        <f t="shared" si="18"/>
        <v>0</v>
      </c>
      <c r="V126" s="138">
        <v>0</v>
      </c>
      <c r="W126" s="138">
        <v>0</v>
      </c>
      <c r="X126" s="138">
        <v>0</v>
      </c>
      <c r="Y126" s="138">
        <v>0</v>
      </c>
      <c r="Z126" s="138">
        <v>0</v>
      </c>
      <c r="AA126" s="138">
        <v>0</v>
      </c>
      <c r="AB126" s="138">
        <v>0</v>
      </c>
      <c r="AC126" s="119">
        <f t="shared" si="19"/>
        <v>0</v>
      </c>
      <c r="AD126" s="138">
        <v>0</v>
      </c>
      <c r="AE126" s="138">
        <v>0</v>
      </c>
      <c r="AF126" s="138">
        <v>0</v>
      </c>
      <c r="AG126" s="138">
        <v>0</v>
      </c>
      <c r="AH126" s="117">
        <f t="shared" si="20"/>
        <v>0</v>
      </c>
      <c r="AI126" s="138">
        <v>0</v>
      </c>
      <c r="AJ126" s="138">
        <v>0</v>
      </c>
      <c r="AK126" s="138">
        <v>0</v>
      </c>
      <c r="AL126" s="138">
        <v>0</v>
      </c>
      <c r="AM126" s="138">
        <v>0</v>
      </c>
      <c r="AN126" s="138">
        <v>0</v>
      </c>
      <c r="AO126" s="138">
        <v>0</v>
      </c>
      <c r="AP126" s="138">
        <v>0</v>
      </c>
      <c r="AQ126" s="138">
        <v>0</v>
      </c>
      <c r="AR126" s="119">
        <f t="shared" si="21"/>
        <v>0</v>
      </c>
      <c r="AS126" s="119">
        <f t="shared" si="22"/>
        <v>0</v>
      </c>
      <c r="AT126" s="138">
        <v>0</v>
      </c>
      <c r="AU126" s="138">
        <v>0</v>
      </c>
      <c r="AV126" s="138">
        <v>0</v>
      </c>
      <c r="AW126" s="138">
        <v>0</v>
      </c>
      <c r="AX126" s="138">
        <v>0</v>
      </c>
      <c r="AY126" s="138">
        <v>0</v>
      </c>
      <c r="AZ126" s="119">
        <f t="shared" si="23"/>
        <v>0</v>
      </c>
      <c r="BA126" s="138">
        <v>0</v>
      </c>
      <c r="BB126" s="138">
        <v>0</v>
      </c>
      <c r="BC126" s="138">
        <v>0</v>
      </c>
      <c r="BD126" s="138">
        <v>0</v>
      </c>
      <c r="BE126" s="138">
        <v>0</v>
      </c>
      <c r="BF126" s="138">
        <v>0</v>
      </c>
      <c r="BG126" s="138">
        <v>0</v>
      </c>
      <c r="BH126" s="138">
        <v>0</v>
      </c>
      <c r="BI126" s="138">
        <v>0</v>
      </c>
      <c r="BJ126" s="124">
        <f t="shared" si="24"/>
        <v>0</v>
      </c>
      <c r="BK126" s="119">
        <f t="shared" si="25"/>
        <v>0</v>
      </c>
      <c r="BL126" s="119">
        <f t="shared" si="26"/>
        <v>0</v>
      </c>
      <c r="BM126" s="133">
        <v>0</v>
      </c>
      <c r="BN126" s="117">
        <v>0</v>
      </c>
      <c r="BO126" s="117">
        <f t="shared" si="27"/>
        <v>0</v>
      </c>
      <c r="BP126" s="117">
        <f t="shared" si="28"/>
        <v>0</v>
      </c>
      <c r="BQ126" s="117">
        <f t="shared" si="29"/>
        <v>0</v>
      </c>
    </row>
    <row r="127" spans="1:69" x14ac:dyDescent="0.25">
      <c r="A127" s="117">
        <v>122</v>
      </c>
      <c r="B127" s="117">
        <v>2145</v>
      </c>
      <c r="C127" s="138">
        <v>0</v>
      </c>
      <c r="D127" s="117">
        <f t="shared" si="30"/>
        <v>0.22647</v>
      </c>
      <c r="E127" s="138">
        <v>0</v>
      </c>
      <c r="F127" s="119">
        <f t="shared" si="16"/>
        <v>0</v>
      </c>
      <c r="G127" s="138">
        <v>0</v>
      </c>
      <c r="H127" s="138">
        <v>0</v>
      </c>
      <c r="I127" s="138">
        <v>0</v>
      </c>
      <c r="J127" s="138">
        <v>0</v>
      </c>
      <c r="K127" s="138">
        <v>0</v>
      </c>
      <c r="L127" s="138">
        <v>0</v>
      </c>
      <c r="M127" s="119">
        <f t="shared" si="17"/>
        <v>0</v>
      </c>
      <c r="N127" s="138">
        <v>0</v>
      </c>
      <c r="O127" s="138">
        <v>0</v>
      </c>
      <c r="P127" s="138">
        <v>0</v>
      </c>
      <c r="Q127" s="138">
        <v>0</v>
      </c>
      <c r="R127" s="138">
        <v>0</v>
      </c>
      <c r="S127" s="138">
        <v>0</v>
      </c>
      <c r="T127" s="138">
        <v>0</v>
      </c>
      <c r="U127" s="119">
        <f t="shared" si="18"/>
        <v>0</v>
      </c>
      <c r="V127" s="138">
        <v>0</v>
      </c>
      <c r="W127" s="138">
        <v>0</v>
      </c>
      <c r="X127" s="138">
        <v>0</v>
      </c>
      <c r="Y127" s="138">
        <v>0</v>
      </c>
      <c r="Z127" s="138">
        <v>0</v>
      </c>
      <c r="AA127" s="138">
        <v>0</v>
      </c>
      <c r="AB127" s="138">
        <v>0</v>
      </c>
      <c r="AC127" s="119">
        <f t="shared" si="19"/>
        <v>0</v>
      </c>
      <c r="AD127" s="138">
        <v>0</v>
      </c>
      <c r="AE127" s="138">
        <v>0</v>
      </c>
      <c r="AF127" s="138">
        <v>0</v>
      </c>
      <c r="AG127" s="138">
        <v>0</v>
      </c>
      <c r="AH127" s="117">
        <f t="shared" si="20"/>
        <v>0</v>
      </c>
      <c r="AI127" s="138">
        <v>0</v>
      </c>
      <c r="AJ127" s="138">
        <v>0</v>
      </c>
      <c r="AK127" s="138">
        <v>0</v>
      </c>
      <c r="AL127" s="138">
        <v>0</v>
      </c>
      <c r="AM127" s="138">
        <v>0</v>
      </c>
      <c r="AN127" s="138">
        <v>0</v>
      </c>
      <c r="AO127" s="138">
        <v>0</v>
      </c>
      <c r="AP127" s="138">
        <v>0</v>
      </c>
      <c r="AQ127" s="138">
        <v>0</v>
      </c>
      <c r="AR127" s="119">
        <f t="shared" si="21"/>
        <v>0</v>
      </c>
      <c r="AS127" s="119">
        <f t="shared" si="22"/>
        <v>0</v>
      </c>
      <c r="AT127" s="138">
        <v>0</v>
      </c>
      <c r="AU127" s="138">
        <v>0</v>
      </c>
      <c r="AV127" s="138">
        <v>0</v>
      </c>
      <c r="AW127" s="138">
        <v>0</v>
      </c>
      <c r="AX127" s="138">
        <v>0</v>
      </c>
      <c r="AY127" s="138">
        <v>0</v>
      </c>
      <c r="AZ127" s="119">
        <f t="shared" si="23"/>
        <v>0</v>
      </c>
      <c r="BA127" s="138">
        <v>0</v>
      </c>
      <c r="BB127" s="138">
        <v>0</v>
      </c>
      <c r="BC127" s="138">
        <v>0</v>
      </c>
      <c r="BD127" s="138">
        <v>0</v>
      </c>
      <c r="BE127" s="138">
        <v>0</v>
      </c>
      <c r="BF127" s="138">
        <v>0</v>
      </c>
      <c r="BG127" s="138">
        <v>0</v>
      </c>
      <c r="BH127" s="138">
        <v>0</v>
      </c>
      <c r="BI127" s="138">
        <v>0</v>
      </c>
      <c r="BJ127" s="124">
        <f t="shared" si="24"/>
        <v>0</v>
      </c>
      <c r="BK127" s="119">
        <f t="shared" si="25"/>
        <v>0</v>
      </c>
      <c r="BL127" s="119">
        <f t="shared" si="26"/>
        <v>0</v>
      </c>
      <c r="BM127" s="133">
        <v>0</v>
      </c>
      <c r="BN127" s="117">
        <v>0</v>
      </c>
      <c r="BO127" s="117">
        <f t="shared" si="27"/>
        <v>0</v>
      </c>
      <c r="BP127" s="117">
        <f t="shared" si="28"/>
        <v>0</v>
      </c>
      <c r="BQ127" s="117">
        <f t="shared" si="29"/>
        <v>0</v>
      </c>
    </row>
    <row r="128" spans="1:69" x14ac:dyDescent="0.25">
      <c r="A128" s="117">
        <v>123</v>
      </c>
      <c r="B128" s="117">
        <v>2146</v>
      </c>
      <c r="C128" s="138">
        <v>0</v>
      </c>
      <c r="D128" s="117">
        <f t="shared" si="30"/>
        <v>0.22647</v>
      </c>
      <c r="E128" s="138">
        <v>0</v>
      </c>
      <c r="F128" s="119">
        <f t="shared" si="16"/>
        <v>0</v>
      </c>
      <c r="G128" s="138">
        <v>0</v>
      </c>
      <c r="H128" s="138">
        <v>0</v>
      </c>
      <c r="I128" s="138">
        <v>0</v>
      </c>
      <c r="J128" s="138">
        <v>0</v>
      </c>
      <c r="K128" s="138">
        <v>0</v>
      </c>
      <c r="L128" s="138">
        <v>0</v>
      </c>
      <c r="M128" s="119">
        <f t="shared" si="17"/>
        <v>0</v>
      </c>
      <c r="N128" s="138">
        <v>0</v>
      </c>
      <c r="O128" s="138">
        <v>0</v>
      </c>
      <c r="P128" s="138">
        <v>0</v>
      </c>
      <c r="Q128" s="138">
        <v>0</v>
      </c>
      <c r="R128" s="138">
        <v>0</v>
      </c>
      <c r="S128" s="138">
        <v>0</v>
      </c>
      <c r="T128" s="138">
        <v>0</v>
      </c>
      <c r="U128" s="119">
        <f t="shared" si="18"/>
        <v>0</v>
      </c>
      <c r="V128" s="138">
        <v>0</v>
      </c>
      <c r="W128" s="138">
        <v>0</v>
      </c>
      <c r="X128" s="138">
        <v>0</v>
      </c>
      <c r="Y128" s="138">
        <v>0</v>
      </c>
      <c r="Z128" s="138">
        <v>0</v>
      </c>
      <c r="AA128" s="138">
        <v>0</v>
      </c>
      <c r="AB128" s="138">
        <v>0</v>
      </c>
      <c r="AC128" s="119">
        <f t="shared" si="19"/>
        <v>0</v>
      </c>
      <c r="AD128" s="138">
        <v>0</v>
      </c>
      <c r="AE128" s="138">
        <v>0</v>
      </c>
      <c r="AF128" s="138">
        <v>0</v>
      </c>
      <c r="AG128" s="138">
        <v>0</v>
      </c>
      <c r="AH128" s="117">
        <f t="shared" si="20"/>
        <v>0</v>
      </c>
      <c r="AI128" s="138">
        <v>0</v>
      </c>
      <c r="AJ128" s="138">
        <v>0</v>
      </c>
      <c r="AK128" s="138">
        <v>0</v>
      </c>
      <c r="AL128" s="138">
        <v>0</v>
      </c>
      <c r="AM128" s="138">
        <v>0</v>
      </c>
      <c r="AN128" s="138">
        <v>0</v>
      </c>
      <c r="AO128" s="138">
        <v>0</v>
      </c>
      <c r="AP128" s="138">
        <v>0</v>
      </c>
      <c r="AQ128" s="138">
        <v>0</v>
      </c>
      <c r="AR128" s="119">
        <f t="shared" si="21"/>
        <v>0</v>
      </c>
      <c r="AS128" s="119">
        <f t="shared" si="22"/>
        <v>0</v>
      </c>
      <c r="AT128" s="138">
        <v>0</v>
      </c>
      <c r="AU128" s="138">
        <v>0</v>
      </c>
      <c r="AV128" s="138">
        <v>0</v>
      </c>
      <c r="AW128" s="138">
        <v>0</v>
      </c>
      <c r="AX128" s="138">
        <v>0</v>
      </c>
      <c r="AY128" s="138">
        <v>0</v>
      </c>
      <c r="AZ128" s="119">
        <f t="shared" si="23"/>
        <v>0</v>
      </c>
      <c r="BA128" s="138">
        <v>0</v>
      </c>
      <c r="BB128" s="138">
        <v>0</v>
      </c>
      <c r="BC128" s="138">
        <v>0</v>
      </c>
      <c r="BD128" s="138">
        <v>0</v>
      </c>
      <c r="BE128" s="138">
        <v>0</v>
      </c>
      <c r="BF128" s="138">
        <v>0</v>
      </c>
      <c r="BG128" s="138">
        <v>0</v>
      </c>
      <c r="BH128" s="138">
        <v>0</v>
      </c>
      <c r="BI128" s="138">
        <v>0</v>
      </c>
      <c r="BJ128" s="124">
        <f t="shared" si="24"/>
        <v>0</v>
      </c>
      <c r="BK128" s="119">
        <f t="shared" si="25"/>
        <v>0</v>
      </c>
      <c r="BL128" s="119">
        <f t="shared" si="26"/>
        <v>0</v>
      </c>
      <c r="BM128" s="133">
        <v>0</v>
      </c>
      <c r="BN128" s="117">
        <v>0</v>
      </c>
      <c r="BO128" s="117">
        <f t="shared" si="27"/>
        <v>0</v>
      </c>
      <c r="BP128" s="117">
        <f t="shared" si="28"/>
        <v>0</v>
      </c>
      <c r="BQ128" s="117">
        <f t="shared" si="29"/>
        <v>0</v>
      </c>
    </row>
    <row r="129" spans="1:69" x14ac:dyDescent="0.25">
      <c r="A129" s="117">
        <v>124</v>
      </c>
      <c r="B129" s="117">
        <v>2147</v>
      </c>
      <c r="C129" s="138">
        <v>0</v>
      </c>
      <c r="D129" s="117">
        <f t="shared" si="30"/>
        <v>0.22647</v>
      </c>
      <c r="E129" s="138">
        <v>0</v>
      </c>
      <c r="F129" s="119">
        <f t="shared" si="16"/>
        <v>0</v>
      </c>
      <c r="G129" s="138">
        <v>0</v>
      </c>
      <c r="H129" s="138">
        <v>0</v>
      </c>
      <c r="I129" s="138">
        <v>0</v>
      </c>
      <c r="J129" s="138">
        <v>0</v>
      </c>
      <c r="K129" s="138">
        <v>0</v>
      </c>
      <c r="L129" s="138">
        <v>0</v>
      </c>
      <c r="M129" s="119">
        <f t="shared" si="17"/>
        <v>0</v>
      </c>
      <c r="N129" s="138">
        <v>0</v>
      </c>
      <c r="O129" s="138">
        <v>0</v>
      </c>
      <c r="P129" s="138">
        <v>0</v>
      </c>
      <c r="Q129" s="138">
        <v>0</v>
      </c>
      <c r="R129" s="138">
        <v>0</v>
      </c>
      <c r="S129" s="138">
        <v>0</v>
      </c>
      <c r="T129" s="138">
        <v>0</v>
      </c>
      <c r="U129" s="119">
        <f t="shared" si="18"/>
        <v>0</v>
      </c>
      <c r="V129" s="138">
        <v>0</v>
      </c>
      <c r="W129" s="138">
        <v>0</v>
      </c>
      <c r="X129" s="138">
        <v>0</v>
      </c>
      <c r="Y129" s="138">
        <v>0</v>
      </c>
      <c r="Z129" s="138">
        <v>0</v>
      </c>
      <c r="AA129" s="138">
        <v>0</v>
      </c>
      <c r="AB129" s="138">
        <v>0</v>
      </c>
      <c r="AC129" s="119">
        <f t="shared" si="19"/>
        <v>0</v>
      </c>
      <c r="AD129" s="138">
        <v>0</v>
      </c>
      <c r="AE129" s="138">
        <v>0</v>
      </c>
      <c r="AF129" s="138">
        <v>0</v>
      </c>
      <c r="AG129" s="138">
        <v>0</v>
      </c>
      <c r="AH129" s="117">
        <f t="shared" si="20"/>
        <v>0</v>
      </c>
      <c r="AI129" s="138">
        <v>0</v>
      </c>
      <c r="AJ129" s="138">
        <v>0</v>
      </c>
      <c r="AK129" s="138">
        <v>0</v>
      </c>
      <c r="AL129" s="138">
        <v>0</v>
      </c>
      <c r="AM129" s="138">
        <v>0</v>
      </c>
      <c r="AN129" s="138">
        <v>0</v>
      </c>
      <c r="AO129" s="138">
        <v>0</v>
      </c>
      <c r="AP129" s="138">
        <v>0</v>
      </c>
      <c r="AQ129" s="138">
        <v>0</v>
      </c>
      <c r="AR129" s="119">
        <f t="shared" si="21"/>
        <v>0</v>
      </c>
      <c r="AS129" s="119">
        <f t="shared" si="22"/>
        <v>0</v>
      </c>
      <c r="AT129" s="138">
        <v>0</v>
      </c>
      <c r="AU129" s="138">
        <v>0</v>
      </c>
      <c r="AV129" s="138">
        <v>0</v>
      </c>
      <c r="AW129" s="138">
        <v>0</v>
      </c>
      <c r="AX129" s="138">
        <v>0</v>
      </c>
      <c r="AY129" s="138">
        <v>0</v>
      </c>
      <c r="AZ129" s="119">
        <f t="shared" si="23"/>
        <v>0</v>
      </c>
      <c r="BA129" s="138">
        <v>0</v>
      </c>
      <c r="BB129" s="138">
        <v>0</v>
      </c>
      <c r="BC129" s="138">
        <v>0</v>
      </c>
      <c r="BD129" s="138">
        <v>0</v>
      </c>
      <c r="BE129" s="138">
        <v>0</v>
      </c>
      <c r="BF129" s="138">
        <v>0</v>
      </c>
      <c r="BG129" s="138">
        <v>0</v>
      </c>
      <c r="BH129" s="138">
        <v>0</v>
      </c>
      <c r="BI129" s="138">
        <v>0</v>
      </c>
      <c r="BJ129" s="124">
        <f t="shared" si="24"/>
        <v>0</v>
      </c>
      <c r="BK129" s="119">
        <f t="shared" si="25"/>
        <v>0</v>
      </c>
      <c r="BL129" s="119">
        <f t="shared" si="26"/>
        <v>0</v>
      </c>
      <c r="BM129" s="133">
        <v>0</v>
      </c>
      <c r="BN129" s="117">
        <v>0</v>
      </c>
      <c r="BO129" s="117">
        <f t="shared" si="27"/>
        <v>0</v>
      </c>
      <c r="BP129" s="117">
        <f t="shared" si="28"/>
        <v>0</v>
      </c>
      <c r="BQ129" s="117">
        <f t="shared" si="29"/>
        <v>0</v>
      </c>
    </row>
    <row r="130" spans="1:69" x14ac:dyDescent="0.25">
      <c r="A130" s="117">
        <v>125</v>
      </c>
      <c r="B130" s="117">
        <v>2148</v>
      </c>
      <c r="C130" s="138">
        <v>0</v>
      </c>
      <c r="D130" s="117">
        <f t="shared" si="30"/>
        <v>0.22647</v>
      </c>
      <c r="E130" s="138">
        <v>0</v>
      </c>
      <c r="F130" s="119">
        <f t="shared" si="16"/>
        <v>0</v>
      </c>
      <c r="G130" s="138">
        <v>0</v>
      </c>
      <c r="H130" s="138">
        <v>0</v>
      </c>
      <c r="I130" s="138">
        <v>0</v>
      </c>
      <c r="J130" s="138">
        <v>0</v>
      </c>
      <c r="K130" s="138">
        <v>0</v>
      </c>
      <c r="L130" s="138">
        <v>0</v>
      </c>
      <c r="M130" s="119">
        <f t="shared" si="17"/>
        <v>0</v>
      </c>
      <c r="N130" s="138">
        <v>0</v>
      </c>
      <c r="O130" s="138">
        <v>0</v>
      </c>
      <c r="P130" s="138">
        <v>0</v>
      </c>
      <c r="Q130" s="138">
        <v>0</v>
      </c>
      <c r="R130" s="138">
        <v>0</v>
      </c>
      <c r="S130" s="138">
        <v>0</v>
      </c>
      <c r="T130" s="138">
        <v>0</v>
      </c>
      <c r="U130" s="119">
        <f t="shared" si="18"/>
        <v>0</v>
      </c>
      <c r="V130" s="138">
        <v>0</v>
      </c>
      <c r="W130" s="138">
        <v>0</v>
      </c>
      <c r="X130" s="138">
        <v>0</v>
      </c>
      <c r="Y130" s="138">
        <v>0</v>
      </c>
      <c r="Z130" s="138">
        <v>0</v>
      </c>
      <c r="AA130" s="138">
        <v>0</v>
      </c>
      <c r="AB130" s="138">
        <v>0</v>
      </c>
      <c r="AC130" s="119">
        <f t="shared" si="19"/>
        <v>0</v>
      </c>
      <c r="AD130" s="138">
        <v>0</v>
      </c>
      <c r="AE130" s="138">
        <v>0</v>
      </c>
      <c r="AF130" s="138">
        <v>0</v>
      </c>
      <c r="AG130" s="138">
        <v>0</v>
      </c>
      <c r="AH130" s="117">
        <f t="shared" si="20"/>
        <v>0</v>
      </c>
      <c r="AI130" s="138">
        <v>0</v>
      </c>
      <c r="AJ130" s="138">
        <v>0</v>
      </c>
      <c r="AK130" s="138">
        <v>0</v>
      </c>
      <c r="AL130" s="138">
        <v>0</v>
      </c>
      <c r="AM130" s="138">
        <v>0</v>
      </c>
      <c r="AN130" s="138">
        <v>0</v>
      </c>
      <c r="AO130" s="138">
        <v>0</v>
      </c>
      <c r="AP130" s="138">
        <v>0</v>
      </c>
      <c r="AQ130" s="138">
        <v>0</v>
      </c>
      <c r="AR130" s="119">
        <f t="shared" si="21"/>
        <v>0</v>
      </c>
      <c r="AS130" s="119">
        <f t="shared" si="22"/>
        <v>0</v>
      </c>
      <c r="AT130" s="138">
        <v>0</v>
      </c>
      <c r="AU130" s="138">
        <v>0</v>
      </c>
      <c r="AV130" s="138">
        <v>0</v>
      </c>
      <c r="AW130" s="138">
        <v>0</v>
      </c>
      <c r="AX130" s="138">
        <v>0</v>
      </c>
      <c r="AY130" s="138">
        <v>0</v>
      </c>
      <c r="AZ130" s="119">
        <f t="shared" si="23"/>
        <v>0</v>
      </c>
      <c r="BA130" s="138">
        <v>0</v>
      </c>
      <c r="BB130" s="138">
        <v>0</v>
      </c>
      <c r="BC130" s="138">
        <v>0</v>
      </c>
      <c r="BD130" s="138">
        <v>0</v>
      </c>
      <c r="BE130" s="138">
        <v>0</v>
      </c>
      <c r="BF130" s="138">
        <v>0</v>
      </c>
      <c r="BG130" s="138">
        <v>0</v>
      </c>
      <c r="BH130" s="138">
        <v>0</v>
      </c>
      <c r="BI130" s="138">
        <v>0</v>
      </c>
      <c r="BJ130" s="124">
        <f t="shared" si="24"/>
        <v>0</v>
      </c>
      <c r="BK130" s="119">
        <f t="shared" si="25"/>
        <v>0</v>
      </c>
      <c r="BL130" s="119">
        <f t="shared" si="26"/>
        <v>0</v>
      </c>
      <c r="BM130" s="133">
        <v>0</v>
      </c>
      <c r="BN130" s="117">
        <v>0</v>
      </c>
      <c r="BO130" s="117">
        <f t="shared" si="27"/>
        <v>0</v>
      </c>
      <c r="BP130" s="117">
        <f t="shared" si="28"/>
        <v>0</v>
      </c>
      <c r="BQ130" s="117">
        <f t="shared" si="29"/>
        <v>0</v>
      </c>
    </row>
    <row r="131" spans="1:69" x14ac:dyDescent="0.25">
      <c r="A131" s="117">
        <v>126</v>
      </c>
      <c r="B131" s="117">
        <v>2149</v>
      </c>
      <c r="C131" s="138">
        <v>0</v>
      </c>
      <c r="D131" s="117">
        <f t="shared" si="30"/>
        <v>0.22647</v>
      </c>
      <c r="E131" s="138">
        <v>0</v>
      </c>
      <c r="F131" s="119">
        <f t="shared" si="16"/>
        <v>0</v>
      </c>
      <c r="G131" s="138">
        <v>0</v>
      </c>
      <c r="H131" s="138">
        <v>0</v>
      </c>
      <c r="I131" s="138">
        <v>0</v>
      </c>
      <c r="J131" s="138">
        <v>0</v>
      </c>
      <c r="K131" s="138">
        <v>0</v>
      </c>
      <c r="L131" s="138">
        <v>0</v>
      </c>
      <c r="M131" s="119">
        <f t="shared" si="17"/>
        <v>0</v>
      </c>
      <c r="N131" s="138">
        <v>0</v>
      </c>
      <c r="O131" s="138">
        <v>0</v>
      </c>
      <c r="P131" s="138">
        <v>0</v>
      </c>
      <c r="Q131" s="138">
        <v>0</v>
      </c>
      <c r="R131" s="138">
        <v>0</v>
      </c>
      <c r="S131" s="138">
        <v>0</v>
      </c>
      <c r="T131" s="138">
        <v>0</v>
      </c>
      <c r="U131" s="119">
        <f t="shared" si="18"/>
        <v>0</v>
      </c>
      <c r="V131" s="138">
        <v>0</v>
      </c>
      <c r="W131" s="138">
        <v>0</v>
      </c>
      <c r="X131" s="138">
        <v>0</v>
      </c>
      <c r="Y131" s="138">
        <v>0</v>
      </c>
      <c r="Z131" s="138">
        <v>0</v>
      </c>
      <c r="AA131" s="138">
        <v>0</v>
      </c>
      <c r="AB131" s="138">
        <v>0</v>
      </c>
      <c r="AC131" s="119">
        <f t="shared" si="19"/>
        <v>0</v>
      </c>
      <c r="AD131" s="138">
        <v>0</v>
      </c>
      <c r="AE131" s="138">
        <v>0</v>
      </c>
      <c r="AF131" s="138">
        <v>0</v>
      </c>
      <c r="AG131" s="138">
        <v>0</v>
      </c>
      <c r="AH131" s="117">
        <f t="shared" si="20"/>
        <v>0</v>
      </c>
      <c r="AI131" s="138">
        <v>0</v>
      </c>
      <c r="AJ131" s="138">
        <v>0</v>
      </c>
      <c r="AK131" s="138">
        <v>0</v>
      </c>
      <c r="AL131" s="138">
        <v>0</v>
      </c>
      <c r="AM131" s="138">
        <v>0</v>
      </c>
      <c r="AN131" s="138">
        <v>0</v>
      </c>
      <c r="AO131" s="138">
        <v>0</v>
      </c>
      <c r="AP131" s="138">
        <v>0</v>
      </c>
      <c r="AQ131" s="138">
        <v>0</v>
      </c>
      <c r="AR131" s="119">
        <f t="shared" si="21"/>
        <v>0</v>
      </c>
      <c r="AS131" s="119">
        <f t="shared" si="22"/>
        <v>0</v>
      </c>
      <c r="AT131" s="138">
        <v>0</v>
      </c>
      <c r="AU131" s="138">
        <v>0</v>
      </c>
      <c r="AV131" s="138">
        <v>0</v>
      </c>
      <c r="AW131" s="138">
        <v>0</v>
      </c>
      <c r="AX131" s="138">
        <v>0</v>
      </c>
      <c r="AY131" s="138">
        <v>0</v>
      </c>
      <c r="AZ131" s="119">
        <f t="shared" si="23"/>
        <v>0</v>
      </c>
      <c r="BA131" s="138">
        <v>0</v>
      </c>
      <c r="BB131" s="138">
        <v>0</v>
      </c>
      <c r="BC131" s="138">
        <v>0</v>
      </c>
      <c r="BD131" s="138">
        <v>0</v>
      </c>
      <c r="BE131" s="138">
        <v>0</v>
      </c>
      <c r="BF131" s="138">
        <v>0</v>
      </c>
      <c r="BG131" s="138">
        <v>0</v>
      </c>
      <c r="BH131" s="138">
        <v>0</v>
      </c>
      <c r="BI131" s="138">
        <v>0</v>
      </c>
      <c r="BJ131" s="124">
        <f t="shared" si="24"/>
        <v>0</v>
      </c>
      <c r="BK131" s="119">
        <f t="shared" si="25"/>
        <v>0</v>
      </c>
      <c r="BL131" s="119">
        <f t="shared" si="26"/>
        <v>0</v>
      </c>
      <c r="BM131" s="133">
        <v>0</v>
      </c>
      <c r="BN131" s="117">
        <v>0</v>
      </c>
      <c r="BO131" s="117">
        <f t="shared" si="27"/>
        <v>0</v>
      </c>
      <c r="BP131" s="117">
        <f t="shared" si="28"/>
        <v>0</v>
      </c>
      <c r="BQ131" s="117">
        <f t="shared" si="29"/>
        <v>0</v>
      </c>
    </row>
    <row r="132" spans="1:69" x14ac:dyDescent="0.25">
      <c r="A132" s="117">
        <v>127</v>
      </c>
      <c r="B132" s="117">
        <v>2150</v>
      </c>
      <c r="C132" s="138">
        <v>0</v>
      </c>
      <c r="D132" s="117">
        <f t="shared" si="30"/>
        <v>0.22647</v>
      </c>
      <c r="E132" s="138">
        <v>0</v>
      </c>
      <c r="F132" s="119">
        <f t="shared" si="16"/>
        <v>0</v>
      </c>
      <c r="G132" s="138">
        <v>0</v>
      </c>
      <c r="H132" s="138">
        <v>0</v>
      </c>
      <c r="I132" s="138">
        <v>0</v>
      </c>
      <c r="J132" s="138">
        <v>0</v>
      </c>
      <c r="K132" s="138">
        <v>0</v>
      </c>
      <c r="L132" s="138">
        <v>0</v>
      </c>
      <c r="M132" s="119">
        <f t="shared" si="17"/>
        <v>0</v>
      </c>
      <c r="N132" s="138">
        <v>0</v>
      </c>
      <c r="O132" s="138">
        <v>0</v>
      </c>
      <c r="P132" s="138">
        <v>0</v>
      </c>
      <c r="Q132" s="138">
        <v>0</v>
      </c>
      <c r="R132" s="138">
        <v>0</v>
      </c>
      <c r="S132" s="138">
        <v>0</v>
      </c>
      <c r="T132" s="138">
        <v>0</v>
      </c>
      <c r="U132" s="119">
        <f t="shared" si="18"/>
        <v>0</v>
      </c>
      <c r="V132" s="138">
        <v>0</v>
      </c>
      <c r="W132" s="138">
        <v>0</v>
      </c>
      <c r="X132" s="138">
        <v>0</v>
      </c>
      <c r="Y132" s="138">
        <v>0</v>
      </c>
      <c r="Z132" s="138">
        <v>0</v>
      </c>
      <c r="AA132" s="138">
        <v>0</v>
      </c>
      <c r="AB132" s="138">
        <v>0</v>
      </c>
      <c r="AC132" s="119">
        <f t="shared" si="19"/>
        <v>0</v>
      </c>
      <c r="AD132" s="138">
        <v>0</v>
      </c>
      <c r="AE132" s="138">
        <v>0</v>
      </c>
      <c r="AF132" s="138">
        <v>0</v>
      </c>
      <c r="AG132" s="138">
        <v>0</v>
      </c>
      <c r="AH132" s="117">
        <f t="shared" si="20"/>
        <v>0</v>
      </c>
      <c r="AI132" s="138">
        <v>0</v>
      </c>
      <c r="AJ132" s="138">
        <v>0</v>
      </c>
      <c r="AK132" s="138">
        <v>0</v>
      </c>
      <c r="AL132" s="138">
        <v>0</v>
      </c>
      <c r="AM132" s="138">
        <v>0</v>
      </c>
      <c r="AN132" s="138">
        <v>0</v>
      </c>
      <c r="AO132" s="138">
        <v>0</v>
      </c>
      <c r="AP132" s="138">
        <v>0</v>
      </c>
      <c r="AQ132" s="138">
        <v>0</v>
      </c>
      <c r="AR132" s="119">
        <f t="shared" si="21"/>
        <v>0</v>
      </c>
      <c r="AS132" s="119">
        <f t="shared" si="22"/>
        <v>0</v>
      </c>
      <c r="AT132" s="138">
        <v>0</v>
      </c>
      <c r="AU132" s="138">
        <v>0</v>
      </c>
      <c r="AV132" s="138">
        <v>0</v>
      </c>
      <c r="AW132" s="138">
        <v>0</v>
      </c>
      <c r="AX132" s="138">
        <v>0</v>
      </c>
      <c r="AY132" s="138">
        <v>0</v>
      </c>
      <c r="AZ132" s="119">
        <f t="shared" si="23"/>
        <v>0</v>
      </c>
      <c r="BA132" s="138">
        <v>0</v>
      </c>
      <c r="BB132" s="138">
        <v>0</v>
      </c>
      <c r="BC132" s="138">
        <v>0</v>
      </c>
      <c r="BD132" s="138">
        <v>0</v>
      </c>
      <c r="BE132" s="138">
        <v>0</v>
      </c>
      <c r="BF132" s="138">
        <v>0</v>
      </c>
      <c r="BG132" s="138">
        <v>0</v>
      </c>
      <c r="BH132" s="138">
        <v>0</v>
      </c>
      <c r="BI132" s="138">
        <v>0</v>
      </c>
      <c r="BJ132" s="124">
        <f t="shared" si="24"/>
        <v>0</v>
      </c>
      <c r="BK132" s="119">
        <f t="shared" si="25"/>
        <v>0</v>
      </c>
      <c r="BL132" s="119">
        <f t="shared" si="26"/>
        <v>0</v>
      </c>
      <c r="BM132" s="133">
        <v>0</v>
      </c>
      <c r="BN132" s="117">
        <v>0</v>
      </c>
      <c r="BO132" s="117">
        <f t="shared" si="27"/>
        <v>0</v>
      </c>
      <c r="BP132" s="117">
        <f t="shared" si="28"/>
        <v>0</v>
      </c>
      <c r="BQ132" s="117">
        <f t="shared" si="29"/>
        <v>0</v>
      </c>
    </row>
    <row r="133" spans="1:69" x14ac:dyDescent="0.25">
      <c r="A133" s="117">
        <v>128</v>
      </c>
      <c r="B133" s="117">
        <v>2151</v>
      </c>
      <c r="C133" s="138">
        <v>0</v>
      </c>
      <c r="D133" s="117">
        <f t="shared" si="30"/>
        <v>0.22647</v>
      </c>
      <c r="E133" s="138">
        <v>0</v>
      </c>
      <c r="F133" s="119">
        <f t="shared" si="16"/>
        <v>0</v>
      </c>
      <c r="G133" s="138">
        <v>0</v>
      </c>
      <c r="H133" s="138">
        <v>0</v>
      </c>
      <c r="I133" s="138">
        <v>0</v>
      </c>
      <c r="J133" s="138">
        <v>0</v>
      </c>
      <c r="K133" s="138">
        <v>0</v>
      </c>
      <c r="L133" s="138">
        <v>0</v>
      </c>
      <c r="M133" s="119">
        <f t="shared" si="17"/>
        <v>0</v>
      </c>
      <c r="N133" s="138">
        <v>0</v>
      </c>
      <c r="O133" s="138">
        <v>0</v>
      </c>
      <c r="P133" s="138">
        <v>0</v>
      </c>
      <c r="Q133" s="138">
        <v>0</v>
      </c>
      <c r="R133" s="138">
        <v>0</v>
      </c>
      <c r="S133" s="138">
        <v>0</v>
      </c>
      <c r="T133" s="138">
        <v>0</v>
      </c>
      <c r="U133" s="119">
        <f t="shared" si="18"/>
        <v>0</v>
      </c>
      <c r="V133" s="138">
        <v>0</v>
      </c>
      <c r="W133" s="138">
        <v>0</v>
      </c>
      <c r="X133" s="138">
        <v>0</v>
      </c>
      <c r="Y133" s="138">
        <v>0</v>
      </c>
      <c r="Z133" s="138">
        <v>0</v>
      </c>
      <c r="AA133" s="138">
        <v>0</v>
      </c>
      <c r="AB133" s="138">
        <v>0</v>
      </c>
      <c r="AC133" s="119">
        <f t="shared" si="19"/>
        <v>0</v>
      </c>
      <c r="AD133" s="138">
        <v>0</v>
      </c>
      <c r="AE133" s="138">
        <v>0</v>
      </c>
      <c r="AF133" s="138">
        <v>0</v>
      </c>
      <c r="AG133" s="138">
        <v>0</v>
      </c>
      <c r="AH133" s="117">
        <f t="shared" si="20"/>
        <v>0</v>
      </c>
      <c r="AI133" s="138">
        <v>0</v>
      </c>
      <c r="AJ133" s="138">
        <v>0</v>
      </c>
      <c r="AK133" s="138">
        <v>0</v>
      </c>
      <c r="AL133" s="138">
        <v>0</v>
      </c>
      <c r="AM133" s="138">
        <v>0</v>
      </c>
      <c r="AN133" s="138">
        <v>0</v>
      </c>
      <c r="AO133" s="138">
        <v>0</v>
      </c>
      <c r="AP133" s="138">
        <v>0</v>
      </c>
      <c r="AQ133" s="138">
        <v>0</v>
      </c>
      <c r="AR133" s="119">
        <f t="shared" si="21"/>
        <v>0</v>
      </c>
      <c r="AS133" s="119">
        <f t="shared" si="22"/>
        <v>0</v>
      </c>
      <c r="AT133" s="138">
        <v>0</v>
      </c>
      <c r="AU133" s="138">
        <v>0</v>
      </c>
      <c r="AV133" s="138">
        <v>0</v>
      </c>
      <c r="AW133" s="138">
        <v>0</v>
      </c>
      <c r="AX133" s="138">
        <v>0</v>
      </c>
      <c r="AY133" s="138">
        <v>0</v>
      </c>
      <c r="AZ133" s="119">
        <f t="shared" si="23"/>
        <v>0</v>
      </c>
      <c r="BA133" s="138">
        <v>0</v>
      </c>
      <c r="BB133" s="138">
        <v>0</v>
      </c>
      <c r="BC133" s="138">
        <v>0</v>
      </c>
      <c r="BD133" s="138">
        <v>0</v>
      </c>
      <c r="BE133" s="138">
        <v>0</v>
      </c>
      <c r="BF133" s="138">
        <v>0</v>
      </c>
      <c r="BG133" s="138">
        <v>0</v>
      </c>
      <c r="BH133" s="138">
        <v>0</v>
      </c>
      <c r="BI133" s="138">
        <v>0</v>
      </c>
      <c r="BJ133" s="124">
        <f t="shared" si="24"/>
        <v>0</v>
      </c>
      <c r="BK133" s="119">
        <f t="shared" si="25"/>
        <v>0</v>
      </c>
      <c r="BL133" s="119">
        <f t="shared" si="26"/>
        <v>0</v>
      </c>
      <c r="BM133" s="133">
        <v>0</v>
      </c>
      <c r="BN133" s="117">
        <v>0</v>
      </c>
      <c r="BO133" s="117">
        <f t="shared" si="27"/>
        <v>0</v>
      </c>
      <c r="BP133" s="117">
        <f t="shared" si="28"/>
        <v>0</v>
      </c>
      <c r="BQ133" s="117">
        <f t="shared" si="29"/>
        <v>0</v>
      </c>
    </row>
    <row r="134" spans="1:69" x14ac:dyDescent="0.25">
      <c r="A134" s="117">
        <v>129</v>
      </c>
      <c r="B134" s="117">
        <v>2152</v>
      </c>
      <c r="C134" s="138">
        <v>0</v>
      </c>
      <c r="D134" s="117">
        <f t="shared" si="30"/>
        <v>0.22647</v>
      </c>
      <c r="E134" s="138">
        <v>0</v>
      </c>
      <c r="F134" s="119">
        <f t="shared" si="16"/>
        <v>0</v>
      </c>
      <c r="G134" s="138">
        <v>0</v>
      </c>
      <c r="H134" s="138">
        <v>0</v>
      </c>
      <c r="I134" s="138">
        <v>0</v>
      </c>
      <c r="J134" s="138">
        <v>0</v>
      </c>
      <c r="K134" s="138">
        <v>0</v>
      </c>
      <c r="L134" s="138">
        <v>0</v>
      </c>
      <c r="M134" s="119">
        <f t="shared" si="17"/>
        <v>0</v>
      </c>
      <c r="N134" s="138">
        <v>0</v>
      </c>
      <c r="O134" s="138">
        <v>0</v>
      </c>
      <c r="P134" s="138">
        <v>0</v>
      </c>
      <c r="Q134" s="138">
        <v>0</v>
      </c>
      <c r="R134" s="138">
        <v>0</v>
      </c>
      <c r="S134" s="138">
        <v>0</v>
      </c>
      <c r="T134" s="138">
        <v>0</v>
      </c>
      <c r="U134" s="119">
        <f t="shared" si="18"/>
        <v>0</v>
      </c>
      <c r="V134" s="138">
        <v>0</v>
      </c>
      <c r="W134" s="138">
        <v>0</v>
      </c>
      <c r="X134" s="138">
        <v>0</v>
      </c>
      <c r="Y134" s="138">
        <v>0</v>
      </c>
      <c r="Z134" s="138">
        <v>0</v>
      </c>
      <c r="AA134" s="138">
        <v>0</v>
      </c>
      <c r="AB134" s="138">
        <v>0</v>
      </c>
      <c r="AC134" s="119">
        <f t="shared" si="19"/>
        <v>0</v>
      </c>
      <c r="AD134" s="138">
        <v>0</v>
      </c>
      <c r="AE134" s="138">
        <v>0</v>
      </c>
      <c r="AF134" s="138">
        <v>0</v>
      </c>
      <c r="AG134" s="138">
        <v>0</v>
      </c>
      <c r="AH134" s="117">
        <f t="shared" si="20"/>
        <v>0</v>
      </c>
      <c r="AI134" s="138">
        <v>0</v>
      </c>
      <c r="AJ134" s="138">
        <v>0</v>
      </c>
      <c r="AK134" s="138">
        <v>0</v>
      </c>
      <c r="AL134" s="138">
        <v>0</v>
      </c>
      <c r="AM134" s="138">
        <v>0</v>
      </c>
      <c r="AN134" s="138">
        <v>0</v>
      </c>
      <c r="AO134" s="138">
        <v>0</v>
      </c>
      <c r="AP134" s="138">
        <v>0</v>
      </c>
      <c r="AQ134" s="138">
        <v>0</v>
      </c>
      <c r="AR134" s="119">
        <f t="shared" si="21"/>
        <v>0</v>
      </c>
      <c r="AS134" s="119">
        <f t="shared" si="22"/>
        <v>0</v>
      </c>
      <c r="AT134" s="138">
        <v>0</v>
      </c>
      <c r="AU134" s="138">
        <v>0</v>
      </c>
      <c r="AV134" s="138">
        <v>0</v>
      </c>
      <c r="AW134" s="138">
        <v>0</v>
      </c>
      <c r="AX134" s="138">
        <v>0</v>
      </c>
      <c r="AY134" s="138">
        <v>0</v>
      </c>
      <c r="AZ134" s="119">
        <f t="shared" si="23"/>
        <v>0</v>
      </c>
      <c r="BA134" s="138">
        <v>0</v>
      </c>
      <c r="BB134" s="138">
        <v>0</v>
      </c>
      <c r="BC134" s="138">
        <v>0</v>
      </c>
      <c r="BD134" s="138">
        <v>0</v>
      </c>
      <c r="BE134" s="138">
        <v>0</v>
      </c>
      <c r="BF134" s="138">
        <v>0</v>
      </c>
      <c r="BG134" s="138">
        <v>0</v>
      </c>
      <c r="BH134" s="138">
        <v>0</v>
      </c>
      <c r="BI134" s="138">
        <v>0</v>
      </c>
      <c r="BJ134" s="124">
        <f t="shared" si="24"/>
        <v>0</v>
      </c>
      <c r="BK134" s="119">
        <f t="shared" si="25"/>
        <v>0</v>
      </c>
      <c r="BL134" s="119">
        <f t="shared" si="26"/>
        <v>0</v>
      </c>
      <c r="BM134" s="133">
        <v>0</v>
      </c>
      <c r="BN134" s="117">
        <v>0</v>
      </c>
      <c r="BO134" s="117">
        <f t="shared" si="27"/>
        <v>0</v>
      </c>
      <c r="BP134" s="117">
        <f t="shared" si="28"/>
        <v>0</v>
      </c>
      <c r="BQ134" s="117">
        <f t="shared" si="29"/>
        <v>0</v>
      </c>
    </row>
    <row r="135" spans="1:69" x14ac:dyDescent="0.25">
      <c r="A135" s="117">
        <v>130</v>
      </c>
      <c r="B135" s="117">
        <v>2153</v>
      </c>
      <c r="C135" s="138">
        <v>0</v>
      </c>
      <c r="D135" s="117">
        <f t="shared" si="30"/>
        <v>0.22647</v>
      </c>
      <c r="E135" s="138">
        <v>0</v>
      </c>
      <c r="F135" s="119">
        <f t="shared" ref="F135:F155" si="31">ROUND(SUM(G135:J135),5)</f>
        <v>0</v>
      </c>
      <c r="G135" s="138">
        <v>0</v>
      </c>
      <c r="H135" s="138">
        <v>0</v>
      </c>
      <c r="I135" s="138">
        <v>0</v>
      </c>
      <c r="J135" s="138">
        <v>0</v>
      </c>
      <c r="K135" s="138">
        <v>0</v>
      </c>
      <c r="L135" s="138">
        <v>0</v>
      </c>
      <c r="M135" s="119">
        <f t="shared" ref="M135:M155" si="32">ROUND(SUM(N135:T135),5)</f>
        <v>0</v>
      </c>
      <c r="N135" s="138">
        <v>0</v>
      </c>
      <c r="O135" s="138">
        <v>0</v>
      </c>
      <c r="P135" s="138">
        <v>0</v>
      </c>
      <c r="Q135" s="138">
        <v>0</v>
      </c>
      <c r="R135" s="138">
        <v>0</v>
      </c>
      <c r="S135" s="138">
        <v>0</v>
      </c>
      <c r="T135" s="138">
        <v>0</v>
      </c>
      <c r="U135" s="119">
        <f t="shared" ref="U135:U155" si="33">ROUND(SUM(V135:AB135),5)</f>
        <v>0</v>
      </c>
      <c r="V135" s="138">
        <v>0</v>
      </c>
      <c r="W135" s="138">
        <v>0</v>
      </c>
      <c r="X135" s="138">
        <v>0</v>
      </c>
      <c r="Y135" s="138">
        <v>0</v>
      </c>
      <c r="Z135" s="138">
        <v>0</v>
      </c>
      <c r="AA135" s="138">
        <v>0</v>
      </c>
      <c r="AB135" s="138">
        <v>0</v>
      </c>
      <c r="AC135" s="119">
        <f t="shared" ref="AC135:AC155" si="34">ROUND(SUM(AD135:AG135),5)</f>
        <v>0</v>
      </c>
      <c r="AD135" s="138">
        <v>0</v>
      </c>
      <c r="AE135" s="138">
        <v>0</v>
      </c>
      <c r="AF135" s="138">
        <v>0</v>
      </c>
      <c r="AG135" s="138">
        <v>0</v>
      </c>
      <c r="AH135" s="117">
        <f t="shared" ref="AH135:AH155" si="35">ROUND(SUM(AI135:AM135),5)</f>
        <v>0</v>
      </c>
      <c r="AI135" s="138">
        <v>0</v>
      </c>
      <c r="AJ135" s="138">
        <v>0</v>
      </c>
      <c r="AK135" s="138">
        <v>0</v>
      </c>
      <c r="AL135" s="138">
        <v>0</v>
      </c>
      <c r="AM135" s="138">
        <v>0</v>
      </c>
      <c r="AN135" s="138">
        <v>0</v>
      </c>
      <c r="AO135" s="138">
        <v>0</v>
      </c>
      <c r="AP135" s="138">
        <v>0</v>
      </c>
      <c r="AQ135" s="138">
        <v>0</v>
      </c>
      <c r="AR135" s="119">
        <f t="shared" ref="AR135:AR155" si="36">ROUND(F135+K135+L135+M135+U135+AC135+AH135+AN135+AO135+AP135+AQ135,5)</f>
        <v>0</v>
      </c>
      <c r="AS135" s="119">
        <f t="shared" ref="AS135:AS155" si="37">ROUND(SUM(AT135:AY135),5)</f>
        <v>0</v>
      </c>
      <c r="AT135" s="138">
        <v>0</v>
      </c>
      <c r="AU135" s="138">
        <v>0</v>
      </c>
      <c r="AV135" s="138">
        <v>0</v>
      </c>
      <c r="AW135" s="138">
        <v>0</v>
      </c>
      <c r="AX135" s="138">
        <v>0</v>
      </c>
      <c r="AY135" s="138">
        <v>0</v>
      </c>
      <c r="AZ135" s="119">
        <f t="shared" ref="AZ135:AZ155" si="38">ROUND(SUM(BA135:BI135),5)</f>
        <v>0</v>
      </c>
      <c r="BA135" s="138">
        <v>0</v>
      </c>
      <c r="BB135" s="138">
        <v>0</v>
      </c>
      <c r="BC135" s="138">
        <v>0</v>
      </c>
      <c r="BD135" s="138">
        <v>0</v>
      </c>
      <c r="BE135" s="138">
        <v>0</v>
      </c>
      <c r="BF135" s="138">
        <v>0</v>
      </c>
      <c r="BG135" s="138">
        <v>0</v>
      </c>
      <c r="BH135" s="138">
        <v>0</v>
      </c>
      <c r="BI135" s="138">
        <v>0</v>
      </c>
      <c r="BJ135" s="124">
        <f t="shared" ref="BJ135:BJ155" si="39">ROUND(AS135+AZ135,5)</f>
        <v>0</v>
      </c>
      <c r="BK135" s="119">
        <f t="shared" ref="BK135:BK155" si="40">ROUND(AR135-BJ135,5)</f>
        <v>0</v>
      </c>
      <c r="BL135" s="119">
        <f t="shared" ref="BL135:BL154" si="41">BO134+SUMPRODUCT($D135,$BK135)</f>
        <v>0</v>
      </c>
      <c r="BM135" s="133">
        <v>0</v>
      </c>
      <c r="BN135" s="117">
        <v>0</v>
      </c>
      <c r="BO135" s="117">
        <f t="shared" ref="BO135:BO155" si="42">IF(BO134+BK135+BN135&gt;0,ROUND(BO134+BK135+BN135,5),0)</f>
        <v>0</v>
      </c>
      <c r="BP135" s="117">
        <f t="shared" ref="BP135:BP155" si="43">(1/((1+$C135/100)^($A135-0.5)))*(AS135+AZ135-AY135-BH135-F135-AC135-AH135)</f>
        <v>0</v>
      </c>
      <c r="BQ135" s="117">
        <f t="shared" ref="BQ135:BQ155" si="44">$BP135*($A135-0.5)</f>
        <v>0</v>
      </c>
    </row>
    <row r="136" spans="1:69" x14ac:dyDescent="0.25">
      <c r="A136" s="117">
        <v>131</v>
      </c>
      <c r="B136" s="117">
        <v>2154</v>
      </c>
      <c r="C136" s="138">
        <v>0</v>
      </c>
      <c r="D136" s="117">
        <f t="shared" si="30"/>
        <v>0.22647</v>
      </c>
      <c r="E136" s="138">
        <v>0</v>
      </c>
      <c r="F136" s="119">
        <f t="shared" si="31"/>
        <v>0</v>
      </c>
      <c r="G136" s="138">
        <v>0</v>
      </c>
      <c r="H136" s="138">
        <v>0</v>
      </c>
      <c r="I136" s="138">
        <v>0</v>
      </c>
      <c r="J136" s="138">
        <v>0</v>
      </c>
      <c r="K136" s="138">
        <v>0</v>
      </c>
      <c r="L136" s="138">
        <v>0</v>
      </c>
      <c r="M136" s="119">
        <f t="shared" si="32"/>
        <v>0</v>
      </c>
      <c r="N136" s="138">
        <v>0</v>
      </c>
      <c r="O136" s="138">
        <v>0</v>
      </c>
      <c r="P136" s="138">
        <v>0</v>
      </c>
      <c r="Q136" s="138">
        <v>0</v>
      </c>
      <c r="R136" s="138">
        <v>0</v>
      </c>
      <c r="S136" s="138">
        <v>0</v>
      </c>
      <c r="T136" s="138">
        <v>0</v>
      </c>
      <c r="U136" s="119">
        <f t="shared" si="33"/>
        <v>0</v>
      </c>
      <c r="V136" s="138">
        <v>0</v>
      </c>
      <c r="W136" s="138">
        <v>0</v>
      </c>
      <c r="X136" s="138">
        <v>0</v>
      </c>
      <c r="Y136" s="138">
        <v>0</v>
      </c>
      <c r="Z136" s="138">
        <v>0</v>
      </c>
      <c r="AA136" s="138">
        <v>0</v>
      </c>
      <c r="AB136" s="138">
        <v>0</v>
      </c>
      <c r="AC136" s="119">
        <f t="shared" si="34"/>
        <v>0</v>
      </c>
      <c r="AD136" s="138">
        <v>0</v>
      </c>
      <c r="AE136" s="138">
        <v>0</v>
      </c>
      <c r="AF136" s="138">
        <v>0</v>
      </c>
      <c r="AG136" s="138">
        <v>0</v>
      </c>
      <c r="AH136" s="117">
        <f t="shared" si="35"/>
        <v>0</v>
      </c>
      <c r="AI136" s="138">
        <v>0</v>
      </c>
      <c r="AJ136" s="138">
        <v>0</v>
      </c>
      <c r="AK136" s="138">
        <v>0</v>
      </c>
      <c r="AL136" s="138">
        <v>0</v>
      </c>
      <c r="AM136" s="138">
        <v>0</v>
      </c>
      <c r="AN136" s="138">
        <v>0</v>
      </c>
      <c r="AO136" s="138">
        <v>0</v>
      </c>
      <c r="AP136" s="138">
        <v>0</v>
      </c>
      <c r="AQ136" s="138">
        <v>0</v>
      </c>
      <c r="AR136" s="119">
        <f t="shared" si="36"/>
        <v>0</v>
      </c>
      <c r="AS136" s="119">
        <f t="shared" si="37"/>
        <v>0</v>
      </c>
      <c r="AT136" s="138">
        <v>0</v>
      </c>
      <c r="AU136" s="138">
        <v>0</v>
      </c>
      <c r="AV136" s="138">
        <v>0</v>
      </c>
      <c r="AW136" s="138">
        <v>0</v>
      </c>
      <c r="AX136" s="138">
        <v>0</v>
      </c>
      <c r="AY136" s="138">
        <v>0</v>
      </c>
      <c r="AZ136" s="119">
        <f t="shared" si="38"/>
        <v>0</v>
      </c>
      <c r="BA136" s="138">
        <v>0</v>
      </c>
      <c r="BB136" s="138">
        <v>0</v>
      </c>
      <c r="BC136" s="138">
        <v>0</v>
      </c>
      <c r="BD136" s="138">
        <v>0</v>
      </c>
      <c r="BE136" s="138">
        <v>0</v>
      </c>
      <c r="BF136" s="138">
        <v>0</v>
      </c>
      <c r="BG136" s="138">
        <v>0</v>
      </c>
      <c r="BH136" s="138">
        <v>0</v>
      </c>
      <c r="BI136" s="138">
        <v>0</v>
      </c>
      <c r="BJ136" s="124">
        <f t="shared" si="39"/>
        <v>0</v>
      </c>
      <c r="BK136" s="119">
        <f t="shared" si="40"/>
        <v>0</v>
      </c>
      <c r="BL136" s="119">
        <f t="shared" si="41"/>
        <v>0</v>
      </c>
      <c r="BM136" s="133">
        <v>0</v>
      </c>
      <c r="BN136" s="117">
        <v>0</v>
      </c>
      <c r="BO136" s="117">
        <f t="shared" si="42"/>
        <v>0</v>
      </c>
      <c r="BP136" s="117">
        <f t="shared" si="43"/>
        <v>0</v>
      </c>
      <c r="BQ136" s="117">
        <f t="shared" si="44"/>
        <v>0</v>
      </c>
    </row>
    <row r="137" spans="1:69" x14ac:dyDescent="0.25">
      <c r="A137" s="117">
        <v>132</v>
      </c>
      <c r="B137" s="117">
        <v>2155</v>
      </c>
      <c r="C137" s="138">
        <v>0</v>
      </c>
      <c r="D137" s="117">
        <f t="shared" si="30"/>
        <v>0.22647</v>
      </c>
      <c r="E137" s="138">
        <v>0</v>
      </c>
      <c r="F137" s="119">
        <f t="shared" si="31"/>
        <v>0</v>
      </c>
      <c r="G137" s="138">
        <v>0</v>
      </c>
      <c r="H137" s="138">
        <v>0</v>
      </c>
      <c r="I137" s="138">
        <v>0</v>
      </c>
      <c r="J137" s="138">
        <v>0</v>
      </c>
      <c r="K137" s="138">
        <v>0</v>
      </c>
      <c r="L137" s="138">
        <v>0</v>
      </c>
      <c r="M137" s="119">
        <f t="shared" si="32"/>
        <v>0</v>
      </c>
      <c r="N137" s="138">
        <v>0</v>
      </c>
      <c r="O137" s="138">
        <v>0</v>
      </c>
      <c r="P137" s="138">
        <v>0</v>
      </c>
      <c r="Q137" s="138">
        <v>0</v>
      </c>
      <c r="R137" s="138">
        <v>0</v>
      </c>
      <c r="S137" s="138">
        <v>0</v>
      </c>
      <c r="T137" s="138">
        <v>0</v>
      </c>
      <c r="U137" s="119">
        <f t="shared" si="33"/>
        <v>0</v>
      </c>
      <c r="V137" s="138">
        <v>0</v>
      </c>
      <c r="W137" s="138">
        <v>0</v>
      </c>
      <c r="X137" s="138">
        <v>0</v>
      </c>
      <c r="Y137" s="138">
        <v>0</v>
      </c>
      <c r="Z137" s="138">
        <v>0</v>
      </c>
      <c r="AA137" s="138">
        <v>0</v>
      </c>
      <c r="AB137" s="138">
        <v>0</v>
      </c>
      <c r="AC137" s="119">
        <f t="shared" si="34"/>
        <v>0</v>
      </c>
      <c r="AD137" s="138">
        <v>0</v>
      </c>
      <c r="AE137" s="138">
        <v>0</v>
      </c>
      <c r="AF137" s="138">
        <v>0</v>
      </c>
      <c r="AG137" s="138">
        <v>0</v>
      </c>
      <c r="AH137" s="117">
        <f t="shared" si="35"/>
        <v>0</v>
      </c>
      <c r="AI137" s="138">
        <v>0</v>
      </c>
      <c r="AJ137" s="138">
        <v>0</v>
      </c>
      <c r="AK137" s="138">
        <v>0</v>
      </c>
      <c r="AL137" s="138">
        <v>0</v>
      </c>
      <c r="AM137" s="138">
        <v>0</v>
      </c>
      <c r="AN137" s="138">
        <v>0</v>
      </c>
      <c r="AO137" s="138">
        <v>0</v>
      </c>
      <c r="AP137" s="138">
        <v>0</v>
      </c>
      <c r="AQ137" s="138">
        <v>0</v>
      </c>
      <c r="AR137" s="119">
        <f t="shared" si="36"/>
        <v>0</v>
      </c>
      <c r="AS137" s="119">
        <f t="shared" si="37"/>
        <v>0</v>
      </c>
      <c r="AT137" s="138">
        <v>0</v>
      </c>
      <c r="AU137" s="138">
        <v>0</v>
      </c>
      <c r="AV137" s="138">
        <v>0</v>
      </c>
      <c r="AW137" s="138">
        <v>0</v>
      </c>
      <c r="AX137" s="138">
        <v>0</v>
      </c>
      <c r="AY137" s="138">
        <v>0</v>
      </c>
      <c r="AZ137" s="119">
        <f t="shared" si="38"/>
        <v>0</v>
      </c>
      <c r="BA137" s="138">
        <v>0</v>
      </c>
      <c r="BB137" s="138">
        <v>0</v>
      </c>
      <c r="BC137" s="138">
        <v>0</v>
      </c>
      <c r="BD137" s="138">
        <v>0</v>
      </c>
      <c r="BE137" s="138">
        <v>0</v>
      </c>
      <c r="BF137" s="138">
        <v>0</v>
      </c>
      <c r="BG137" s="138">
        <v>0</v>
      </c>
      <c r="BH137" s="138">
        <v>0</v>
      </c>
      <c r="BI137" s="138">
        <v>0</v>
      </c>
      <c r="BJ137" s="124">
        <f t="shared" si="39"/>
        <v>0</v>
      </c>
      <c r="BK137" s="119">
        <f t="shared" si="40"/>
        <v>0</v>
      </c>
      <c r="BL137" s="119">
        <f t="shared" si="41"/>
        <v>0</v>
      </c>
      <c r="BM137" s="133">
        <v>0</v>
      </c>
      <c r="BN137" s="117">
        <v>0</v>
      </c>
      <c r="BO137" s="117">
        <f t="shared" si="42"/>
        <v>0</v>
      </c>
      <c r="BP137" s="117">
        <f t="shared" si="43"/>
        <v>0</v>
      </c>
      <c r="BQ137" s="117">
        <f t="shared" si="44"/>
        <v>0</v>
      </c>
    </row>
    <row r="138" spans="1:69" x14ac:dyDescent="0.25">
      <c r="A138" s="117">
        <v>133</v>
      </c>
      <c r="B138" s="117">
        <v>2156</v>
      </c>
      <c r="C138" s="138">
        <v>0</v>
      </c>
      <c r="D138" s="117">
        <f t="shared" ref="D138:D155" si="45">ROUND((1+C138/100)^-1*D137,5)</f>
        <v>0.22647</v>
      </c>
      <c r="E138" s="138">
        <v>0</v>
      </c>
      <c r="F138" s="119">
        <f t="shared" si="31"/>
        <v>0</v>
      </c>
      <c r="G138" s="138">
        <v>0</v>
      </c>
      <c r="H138" s="138">
        <v>0</v>
      </c>
      <c r="I138" s="138">
        <v>0</v>
      </c>
      <c r="J138" s="138">
        <v>0</v>
      </c>
      <c r="K138" s="138">
        <v>0</v>
      </c>
      <c r="L138" s="138">
        <v>0</v>
      </c>
      <c r="M138" s="119">
        <f t="shared" si="32"/>
        <v>0</v>
      </c>
      <c r="N138" s="138">
        <v>0</v>
      </c>
      <c r="O138" s="138">
        <v>0</v>
      </c>
      <c r="P138" s="138">
        <v>0</v>
      </c>
      <c r="Q138" s="138">
        <v>0</v>
      </c>
      <c r="R138" s="138">
        <v>0</v>
      </c>
      <c r="S138" s="138">
        <v>0</v>
      </c>
      <c r="T138" s="138">
        <v>0</v>
      </c>
      <c r="U138" s="119">
        <f t="shared" si="33"/>
        <v>0</v>
      </c>
      <c r="V138" s="138">
        <v>0</v>
      </c>
      <c r="W138" s="138">
        <v>0</v>
      </c>
      <c r="X138" s="138">
        <v>0</v>
      </c>
      <c r="Y138" s="138">
        <v>0</v>
      </c>
      <c r="Z138" s="138">
        <v>0</v>
      </c>
      <c r="AA138" s="138">
        <v>0</v>
      </c>
      <c r="AB138" s="138">
        <v>0</v>
      </c>
      <c r="AC138" s="119">
        <f t="shared" si="34"/>
        <v>0</v>
      </c>
      <c r="AD138" s="138">
        <v>0</v>
      </c>
      <c r="AE138" s="138">
        <v>0</v>
      </c>
      <c r="AF138" s="138">
        <v>0</v>
      </c>
      <c r="AG138" s="138">
        <v>0</v>
      </c>
      <c r="AH138" s="117">
        <f t="shared" si="35"/>
        <v>0</v>
      </c>
      <c r="AI138" s="138">
        <v>0</v>
      </c>
      <c r="AJ138" s="138">
        <v>0</v>
      </c>
      <c r="AK138" s="138">
        <v>0</v>
      </c>
      <c r="AL138" s="138">
        <v>0</v>
      </c>
      <c r="AM138" s="138">
        <v>0</v>
      </c>
      <c r="AN138" s="138">
        <v>0</v>
      </c>
      <c r="AO138" s="138">
        <v>0</v>
      </c>
      <c r="AP138" s="138">
        <v>0</v>
      </c>
      <c r="AQ138" s="138">
        <v>0</v>
      </c>
      <c r="AR138" s="119">
        <f t="shared" si="36"/>
        <v>0</v>
      </c>
      <c r="AS138" s="119">
        <f t="shared" si="37"/>
        <v>0</v>
      </c>
      <c r="AT138" s="138">
        <v>0</v>
      </c>
      <c r="AU138" s="138">
        <v>0</v>
      </c>
      <c r="AV138" s="138">
        <v>0</v>
      </c>
      <c r="AW138" s="138">
        <v>0</v>
      </c>
      <c r="AX138" s="138">
        <v>0</v>
      </c>
      <c r="AY138" s="138">
        <v>0</v>
      </c>
      <c r="AZ138" s="119">
        <f t="shared" si="38"/>
        <v>0</v>
      </c>
      <c r="BA138" s="138">
        <v>0</v>
      </c>
      <c r="BB138" s="138">
        <v>0</v>
      </c>
      <c r="BC138" s="138">
        <v>0</v>
      </c>
      <c r="BD138" s="138">
        <v>0</v>
      </c>
      <c r="BE138" s="138">
        <v>0</v>
      </c>
      <c r="BF138" s="138">
        <v>0</v>
      </c>
      <c r="BG138" s="138">
        <v>0</v>
      </c>
      <c r="BH138" s="138">
        <v>0</v>
      </c>
      <c r="BI138" s="138">
        <v>0</v>
      </c>
      <c r="BJ138" s="124">
        <f t="shared" si="39"/>
        <v>0</v>
      </c>
      <c r="BK138" s="119">
        <f t="shared" si="40"/>
        <v>0</v>
      </c>
      <c r="BL138" s="119">
        <f t="shared" si="41"/>
        <v>0</v>
      </c>
      <c r="BM138" s="133">
        <v>0</v>
      </c>
      <c r="BN138" s="117">
        <v>0</v>
      </c>
      <c r="BO138" s="117">
        <f t="shared" si="42"/>
        <v>0</v>
      </c>
      <c r="BP138" s="117">
        <f t="shared" si="43"/>
        <v>0</v>
      </c>
      <c r="BQ138" s="117">
        <f t="shared" si="44"/>
        <v>0</v>
      </c>
    </row>
    <row r="139" spans="1:69" x14ac:dyDescent="0.25">
      <c r="A139" s="117">
        <v>134</v>
      </c>
      <c r="B139" s="117">
        <v>2157</v>
      </c>
      <c r="C139" s="138">
        <v>0</v>
      </c>
      <c r="D139" s="117">
        <f t="shared" si="45"/>
        <v>0.22647</v>
      </c>
      <c r="E139" s="138">
        <v>0</v>
      </c>
      <c r="F139" s="119">
        <f t="shared" si="31"/>
        <v>0</v>
      </c>
      <c r="G139" s="138">
        <v>0</v>
      </c>
      <c r="H139" s="138">
        <v>0</v>
      </c>
      <c r="I139" s="138">
        <v>0</v>
      </c>
      <c r="J139" s="138">
        <v>0</v>
      </c>
      <c r="K139" s="138">
        <v>0</v>
      </c>
      <c r="L139" s="138">
        <v>0</v>
      </c>
      <c r="M139" s="119">
        <f t="shared" si="32"/>
        <v>0</v>
      </c>
      <c r="N139" s="138">
        <v>0</v>
      </c>
      <c r="O139" s="138">
        <v>0</v>
      </c>
      <c r="P139" s="138">
        <v>0</v>
      </c>
      <c r="Q139" s="138">
        <v>0</v>
      </c>
      <c r="R139" s="138">
        <v>0</v>
      </c>
      <c r="S139" s="138">
        <v>0</v>
      </c>
      <c r="T139" s="138">
        <v>0</v>
      </c>
      <c r="U139" s="119">
        <f t="shared" si="33"/>
        <v>0</v>
      </c>
      <c r="V139" s="138">
        <v>0</v>
      </c>
      <c r="W139" s="138">
        <v>0</v>
      </c>
      <c r="X139" s="138">
        <v>0</v>
      </c>
      <c r="Y139" s="138">
        <v>0</v>
      </c>
      <c r="Z139" s="138">
        <v>0</v>
      </c>
      <c r="AA139" s="138">
        <v>0</v>
      </c>
      <c r="AB139" s="138">
        <v>0</v>
      </c>
      <c r="AC139" s="119">
        <f t="shared" si="34"/>
        <v>0</v>
      </c>
      <c r="AD139" s="138">
        <v>0</v>
      </c>
      <c r="AE139" s="138">
        <v>0</v>
      </c>
      <c r="AF139" s="138">
        <v>0</v>
      </c>
      <c r="AG139" s="138">
        <v>0</v>
      </c>
      <c r="AH139" s="117">
        <f t="shared" si="35"/>
        <v>0</v>
      </c>
      <c r="AI139" s="138">
        <v>0</v>
      </c>
      <c r="AJ139" s="138">
        <v>0</v>
      </c>
      <c r="AK139" s="138">
        <v>0</v>
      </c>
      <c r="AL139" s="138">
        <v>0</v>
      </c>
      <c r="AM139" s="138">
        <v>0</v>
      </c>
      <c r="AN139" s="138">
        <v>0</v>
      </c>
      <c r="AO139" s="138">
        <v>0</v>
      </c>
      <c r="AP139" s="138">
        <v>0</v>
      </c>
      <c r="AQ139" s="138">
        <v>0</v>
      </c>
      <c r="AR139" s="119">
        <f t="shared" si="36"/>
        <v>0</v>
      </c>
      <c r="AS139" s="119">
        <f t="shared" si="37"/>
        <v>0</v>
      </c>
      <c r="AT139" s="138">
        <v>0</v>
      </c>
      <c r="AU139" s="138">
        <v>0</v>
      </c>
      <c r="AV139" s="138">
        <v>0</v>
      </c>
      <c r="AW139" s="138">
        <v>0</v>
      </c>
      <c r="AX139" s="138">
        <v>0</v>
      </c>
      <c r="AY139" s="138">
        <v>0</v>
      </c>
      <c r="AZ139" s="119">
        <f t="shared" si="38"/>
        <v>0</v>
      </c>
      <c r="BA139" s="138">
        <v>0</v>
      </c>
      <c r="BB139" s="138">
        <v>0</v>
      </c>
      <c r="BC139" s="138">
        <v>0</v>
      </c>
      <c r="BD139" s="138">
        <v>0</v>
      </c>
      <c r="BE139" s="138">
        <v>0</v>
      </c>
      <c r="BF139" s="138">
        <v>0</v>
      </c>
      <c r="BG139" s="138">
        <v>0</v>
      </c>
      <c r="BH139" s="138">
        <v>0</v>
      </c>
      <c r="BI139" s="138">
        <v>0</v>
      </c>
      <c r="BJ139" s="124">
        <f t="shared" si="39"/>
        <v>0</v>
      </c>
      <c r="BK139" s="119">
        <f t="shared" si="40"/>
        <v>0</v>
      </c>
      <c r="BL139" s="119">
        <f t="shared" si="41"/>
        <v>0</v>
      </c>
      <c r="BM139" s="133">
        <v>0</v>
      </c>
      <c r="BN139" s="117">
        <v>0</v>
      </c>
      <c r="BO139" s="117">
        <f t="shared" si="42"/>
        <v>0</v>
      </c>
      <c r="BP139" s="117">
        <f t="shared" si="43"/>
        <v>0</v>
      </c>
      <c r="BQ139" s="117">
        <f t="shared" si="44"/>
        <v>0</v>
      </c>
    </row>
    <row r="140" spans="1:69" x14ac:dyDescent="0.25">
      <c r="A140" s="117">
        <v>135</v>
      </c>
      <c r="B140" s="117">
        <v>2158</v>
      </c>
      <c r="C140" s="138">
        <v>0</v>
      </c>
      <c r="D140" s="117">
        <f t="shared" si="45"/>
        <v>0.22647</v>
      </c>
      <c r="E140" s="138">
        <v>0</v>
      </c>
      <c r="F140" s="119">
        <f t="shared" si="31"/>
        <v>0</v>
      </c>
      <c r="G140" s="138">
        <v>0</v>
      </c>
      <c r="H140" s="138">
        <v>0</v>
      </c>
      <c r="I140" s="138">
        <v>0</v>
      </c>
      <c r="J140" s="138">
        <v>0</v>
      </c>
      <c r="K140" s="138">
        <v>0</v>
      </c>
      <c r="L140" s="138">
        <v>0</v>
      </c>
      <c r="M140" s="119">
        <f t="shared" si="32"/>
        <v>0</v>
      </c>
      <c r="N140" s="138">
        <v>0</v>
      </c>
      <c r="O140" s="138">
        <v>0</v>
      </c>
      <c r="P140" s="138">
        <v>0</v>
      </c>
      <c r="Q140" s="138">
        <v>0</v>
      </c>
      <c r="R140" s="138">
        <v>0</v>
      </c>
      <c r="S140" s="138">
        <v>0</v>
      </c>
      <c r="T140" s="138">
        <v>0</v>
      </c>
      <c r="U140" s="119">
        <f t="shared" si="33"/>
        <v>0</v>
      </c>
      <c r="V140" s="138">
        <v>0</v>
      </c>
      <c r="W140" s="138">
        <v>0</v>
      </c>
      <c r="X140" s="138">
        <v>0</v>
      </c>
      <c r="Y140" s="138">
        <v>0</v>
      </c>
      <c r="Z140" s="138">
        <v>0</v>
      </c>
      <c r="AA140" s="138">
        <v>0</v>
      </c>
      <c r="AB140" s="138">
        <v>0</v>
      </c>
      <c r="AC140" s="119">
        <f t="shared" si="34"/>
        <v>0</v>
      </c>
      <c r="AD140" s="138">
        <v>0</v>
      </c>
      <c r="AE140" s="138">
        <v>0</v>
      </c>
      <c r="AF140" s="138">
        <v>0</v>
      </c>
      <c r="AG140" s="138">
        <v>0</v>
      </c>
      <c r="AH140" s="117">
        <f t="shared" si="35"/>
        <v>0</v>
      </c>
      <c r="AI140" s="138">
        <v>0</v>
      </c>
      <c r="AJ140" s="138">
        <v>0</v>
      </c>
      <c r="AK140" s="138">
        <v>0</v>
      </c>
      <c r="AL140" s="138">
        <v>0</v>
      </c>
      <c r="AM140" s="138">
        <v>0</v>
      </c>
      <c r="AN140" s="138">
        <v>0</v>
      </c>
      <c r="AO140" s="138">
        <v>0</v>
      </c>
      <c r="AP140" s="138">
        <v>0</v>
      </c>
      <c r="AQ140" s="138">
        <v>0</v>
      </c>
      <c r="AR140" s="119">
        <f t="shared" si="36"/>
        <v>0</v>
      </c>
      <c r="AS140" s="119">
        <f t="shared" si="37"/>
        <v>0</v>
      </c>
      <c r="AT140" s="138">
        <v>0</v>
      </c>
      <c r="AU140" s="138">
        <v>0</v>
      </c>
      <c r="AV140" s="138">
        <v>0</v>
      </c>
      <c r="AW140" s="138">
        <v>0</v>
      </c>
      <c r="AX140" s="138">
        <v>0</v>
      </c>
      <c r="AY140" s="138">
        <v>0</v>
      </c>
      <c r="AZ140" s="119">
        <f t="shared" si="38"/>
        <v>0</v>
      </c>
      <c r="BA140" s="138">
        <v>0</v>
      </c>
      <c r="BB140" s="138">
        <v>0</v>
      </c>
      <c r="BC140" s="138">
        <v>0</v>
      </c>
      <c r="BD140" s="138">
        <v>0</v>
      </c>
      <c r="BE140" s="138">
        <v>0</v>
      </c>
      <c r="BF140" s="138">
        <v>0</v>
      </c>
      <c r="BG140" s="138">
        <v>0</v>
      </c>
      <c r="BH140" s="138">
        <v>0</v>
      </c>
      <c r="BI140" s="138">
        <v>0</v>
      </c>
      <c r="BJ140" s="124">
        <f t="shared" si="39"/>
        <v>0</v>
      </c>
      <c r="BK140" s="119">
        <f t="shared" si="40"/>
        <v>0</v>
      </c>
      <c r="BL140" s="119">
        <f t="shared" si="41"/>
        <v>0</v>
      </c>
      <c r="BM140" s="133">
        <v>0</v>
      </c>
      <c r="BN140" s="117">
        <v>0</v>
      </c>
      <c r="BO140" s="117">
        <f t="shared" si="42"/>
        <v>0</v>
      </c>
      <c r="BP140" s="117">
        <f t="shared" si="43"/>
        <v>0</v>
      </c>
      <c r="BQ140" s="117">
        <f t="shared" si="44"/>
        <v>0</v>
      </c>
    </row>
    <row r="141" spans="1:69" x14ac:dyDescent="0.25">
      <c r="A141" s="117">
        <v>136</v>
      </c>
      <c r="B141" s="117">
        <v>2159</v>
      </c>
      <c r="C141" s="138">
        <v>0</v>
      </c>
      <c r="D141" s="117">
        <f t="shared" si="45"/>
        <v>0.22647</v>
      </c>
      <c r="E141" s="138">
        <v>0</v>
      </c>
      <c r="F141" s="119">
        <f t="shared" si="31"/>
        <v>0</v>
      </c>
      <c r="G141" s="138">
        <v>0</v>
      </c>
      <c r="H141" s="138">
        <v>0</v>
      </c>
      <c r="I141" s="138">
        <v>0</v>
      </c>
      <c r="J141" s="138">
        <v>0</v>
      </c>
      <c r="K141" s="138">
        <v>0</v>
      </c>
      <c r="L141" s="138">
        <v>0</v>
      </c>
      <c r="M141" s="119">
        <f t="shared" si="32"/>
        <v>0</v>
      </c>
      <c r="N141" s="138">
        <v>0</v>
      </c>
      <c r="O141" s="138">
        <v>0</v>
      </c>
      <c r="P141" s="138">
        <v>0</v>
      </c>
      <c r="Q141" s="138">
        <v>0</v>
      </c>
      <c r="R141" s="138">
        <v>0</v>
      </c>
      <c r="S141" s="138">
        <v>0</v>
      </c>
      <c r="T141" s="138">
        <v>0</v>
      </c>
      <c r="U141" s="119">
        <f t="shared" si="33"/>
        <v>0</v>
      </c>
      <c r="V141" s="138">
        <v>0</v>
      </c>
      <c r="W141" s="138">
        <v>0</v>
      </c>
      <c r="X141" s="138">
        <v>0</v>
      </c>
      <c r="Y141" s="138">
        <v>0</v>
      </c>
      <c r="Z141" s="138">
        <v>0</v>
      </c>
      <c r="AA141" s="138">
        <v>0</v>
      </c>
      <c r="AB141" s="138">
        <v>0</v>
      </c>
      <c r="AC141" s="119">
        <f t="shared" si="34"/>
        <v>0</v>
      </c>
      <c r="AD141" s="138">
        <v>0</v>
      </c>
      <c r="AE141" s="138">
        <v>0</v>
      </c>
      <c r="AF141" s="138">
        <v>0</v>
      </c>
      <c r="AG141" s="138">
        <v>0</v>
      </c>
      <c r="AH141" s="117">
        <f t="shared" si="35"/>
        <v>0</v>
      </c>
      <c r="AI141" s="138">
        <v>0</v>
      </c>
      <c r="AJ141" s="138">
        <v>0</v>
      </c>
      <c r="AK141" s="138">
        <v>0</v>
      </c>
      <c r="AL141" s="138">
        <v>0</v>
      </c>
      <c r="AM141" s="138">
        <v>0</v>
      </c>
      <c r="AN141" s="138">
        <v>0</v>
      </c>
      <c r="AO141" s="138">
        <v>0</v>
      </c>
      <c r="AP141" s="138">
        <v>0</v>
      </c>
      <c r="AQ141" s="138">
        <v>0</v>
      </c>
      <c r="AR141" s="119">
        <f t="shared" si="36"/>
        <v>0</v>
      </c>
      <c r="AS141" s="119">
        <f t="shared" si="37"/>
        <v>0</v>
      </c>
      <c r="AT141" s="138">
        <v>0</v>
      </c>
      <c r="AU141" s="138">
        <v>0</v>
      </c>
      <c r="AV141" s="138">
        <v>0</v>
      </c>
      <c r="AW141" s="138">
        <v>0</v>
      </c>
      <c r="AX141" s="138">
        <v>0</v>
      </c>
      <c r="AY141" s="138">
        <v>0</v>
      </c>
      <c r="AZ141" s="119">
        <f t="shared" si="38"/>
        <v>0</v>
      </c>
      <c r="BA141" s="138">
        <v>0</v>
      </c>
      <c r="BB141" s="138">
        <v>0</v>
      </c>
      <c r="BC141" s="138">
        <v>0</v>
      </c>
      <c r="BD141" s="138">
        <v>0</v>
      </c>
      <c r="BE141" s="138">
        <v>0</v>
      </c>
      <c r="BF141" s="138">
        <v>0</v>
      </c>
      <c r="BG141" s="138">
        <v>0</v>
      </c>
      <c r="BH141" s="138">
        <v>0</v>
      </c>
      <c r="BI141" s="138">
        <v>0</v>
      </c>
      <c r="BJ141" s="124">
        <f t="shared" si="39"/>
        <v>0</v>
      </c>
      <c r="BK141" s="119">
        <f t="shared" si="40"/>
        <v>0</v>
      </c>
      <c r="BL141" s="119">
        <f t="shared" si="41"/>
        <v>0</v>
      </c>
      <c r="BM141" s="133">
        <v>0</v>
      </c>
      <c r="BN141" s="117">
        <v>0</v>
      </c>
      <c r="BO141" s="117">
        <f t="shared" si="42"/>
        <v>0</v>
      </c>
      <c r="BP141" s="117">
        <f t="shared" si="43"/>
        <v>0</v>
      </c>
      <c r="BQ141" s="117">
        <f t="shared" si="44"/>
        <v>0</v>
      </c>
    </row>
    <row r="142" spans="1:69" x14ac:dyDescent="0.25">
      <c r="A142" s="117">
        <v>137</v>
      </c>
      <c r="B142" s="117">
        <v>2160</v>
      </c>
      <c r="C142" s="138">
        <v>0</v>
      </c>
      <c r="D142" s="117">
        <f t="shared" si="45"/>
        <v>0.22647</v>
      </c>
      <c r="E142" s="138">
        <v>0</v>
      </c>
      <c r="F142" s="119">
        <f t="shared" si="31"/>
        <v>0</v>
      </c>
      <c r="G142" s="138">
        <v>0</v>
      </c>
      <c r="H142" s="138">
        <v>0</v>
      </c>
      <c r="I142" s="138">
        <v>0</v>
      </c>
      <c r="J142" s="138">
        <v>0</v>
      </c>
      <c r="K142" s="138">
        <v>0</v>
      </c>
      <c r="L142" s="138">
        <v>0</v>
      </c>
      <c r="M142" s="119">
        <f t="shared" si="32"/>
        <v>0</v>
      </c>
      <c r="N142" s="138">
        <v>0</v>
      </c>
      <c r="O142" s="138">
        <v>0</v>
      </c>
      <c r="P142" s="138">
        <v>0</v>
      </c>
      <c r="Q142" s="138">
        <v>0</v>
      </c>
      <c r="R142" s="138">
        <v>0</v>
      </c>
      <c r="S142" s="138">
        <v>0</v>
      </c>
      <c r="T142" s="138">
        <v>0</v>
      </c>
      <c r="U142" s="119">
        <f t="shared" si="33"/>
        <v>0</v>
      </c>
      <c r="V142" s="138">
        <v>0</v>
      </c>
      <c r="W142" s="138">
        <v>0</v>
      </c>
      <c r="X142" s="138">
        <v>0</v>
      </c>
      <c r="Y142" s="138">
        <v>0</v>
      </c>
      <c r="Z142" s="138">
        <v>0</v>
      </c>
      <c r="AA142" s="138">
        <v>0</v>
      </c>
      <c r="AB142" s="138">
        <v>0</v>
      </c>
      <c r="AC142" s="119">
        <f t="shared" si="34"/>
        <v>0</v>
      </c>
      <c r="AD142" s="138">
        <v>0</v>
      </c>
      <c r="AE142" s="138">
        <v>0</v>
      </c>
      <c r="AF142" s="138">
        <v>0</v>
      </c>
      <c r="AG142" s="138">
        <v>0</v>
      </c>
      <c r="AH142" s="117">
        <f t="shared" si="35"/>
        <v>0</v>
      </c>
      <c r="AI142" s="138">
        <v>0</v>
      </c>
      <c r="AJ142" s="138">
        <v>0</v>
      </c>
      <c r="AK142" s="138">
        <v>0</v>
      </c>
      <c r="AL142" s="138">
        <v>0</v>
      </c>
      <c r="AM142" s="138">
        <v>0</v>
      </c>
      <c r="AN142" s="138">
        <v>0</v>
      </c>
      <c r="AO142" s="138">
        <v>0</v>
      </c>
      <c r="AP142" s="138">
        <v>0</v>
      </c>
      <c r="AQ142" s="138">
        <v>0</v>
      </c>
      <c r="AR142" s="119">
        <f t="shared" si="36"/>
        <v>0</v>
      </c>
      <c r="AS142" s="119">
        <f t="shared" si="37"/>
        <v>0</v>
      </c>
      <c r="AT142" s="138">
        <v>0</v>
      </c>
      <c r="AU142" s="138">
        <v>0</v>
      </c>
      <c r="AV142" s="138">
        <v>0</v>
      </c>
      <c r="AW142" s="138">
        <v>0</v>
      </c>
      <c r="AX142" s="138">
        <v>0</v>
      </c>
      <c r="AY142" s="138">
        <v>0</v>
      </c>
      <c r="AZ142" s="119">
        <f t="shared" si="38"/>
        <v>0</v>
      </c>
      <c r="BA142" s="138">
        <v>0</v>
      </c>
      <c r="BB142" s="138">
        <v>0</v>
      </c>
      <c r="BC142" s="138">
        <v>0</v>
      </c>
      <c r="BD142" s="138">
        <v>0</v>
      </c>
      <c r="BE142" s="138">
        <v>0</v>
      </c>
      <c r="BF142" s="138">
        <v>0</v>
      </c>
      <c r="BG142" s="138">
        <v>0</v>
      </c>
      <c r="BH142" s="138">
        <v>0</v>
      </c>
      <c r="BI142" s="138">
        <v>0</v>
      </c>
      <c r="BJ142" s="124">
        <f t="shared" si="39"/>
        <v>0</v>
      </c>
      <c r="BK142" s="119">
        <f t="shared" si="40"/>
        <v>0</v>
      </c>
      <c r="BL142" s="119">
        <f t="shared" si="41"/>
        <v>0</v>
      </c>
      <c r="BM142" s="133">
        <v>0</v>
      </c>
      <c r="BN142" s="117">
        <v>0</v>
      </c>
      <c r="BO142" s="117">
        <f t="shared" si="42"/>
        <v>0</v>
      </c>
      <c r="BP142" s="117">
        <f t="shared" si="43"/>
        <v>0</v>
      </c>
      <c r="BQ142" s="117">
        <f t="shared" si="44"/>
        <v>0</v>
      </c>
    </row>
    <row r="143" spans="1:69" x14ac:dyDescent="0.25">
      <c r="A143" s="117">
        <v>138</v>
      </c>
      <c r="B143" s="117">
        <v>2161</v>
      </c>
      <c r="C143" s="138">
        <v>0</v>
      </c>
      <c r="D143" s="117">
        <f t="shared" si="45"/>
        <v>0.22647</v>
      </c>
      <c r="E143" s="138">
        <v>0</v>
      </c>
      <c r="F143" s="119">
        <f t="shared" si="31"/>
        <v>0</v>
      </c>
      <c r="G143" s="138">
        <v>0</v>
      </c>
      <c r="H143" s="138">
        <v>0</v>
      </c>
      <c r="I143" s="138">
        <v>0</v>
      </c>
      <c r="J143" s="138">
        <v>0</v>
      </c>
      <c r="K143" s="138">
        <v>0</v>
      </c>
      <c r="L143" s="138">
        <v>0</v>
      </c>
      <c r="M143" s="119">
        <f t="shared" si="32"/>
        <v>0</v>
      </c>
      <c r="N143" s="138">
        <v>0</v>
      </c>
      <c r="O143" s="138">
        <v>0</v>
      </c>
      <c r="P143" s="138">
        <v>0</v>
      </c>
      <c r="Q143" s="138">
        <v>0</v>
      </c>
      <c r="R143" s="138">
        <v>0</v>
      </c>
      <c r="S143" s="138">
        <v>0</v>
      </c>
      <c r="T143" s="138">
        <v>0</v>
      </c>
      <c r="U143" s="119">
        <f t="shared" si="33"/>
        <v>0</v>
      </c>
      <c r="V143" s="138">
        <v>0</v>
      </c>
      <c r="W143" s="138">
        <v>0</v>
      </c>
      <c r="X143" s="138">
        <v>0</v>
      </c>
      <c r="Y143" s="138">
        <v>0</v>
      </c>
      <c r="Z143" s="138">
        <v>0</v>
      </c>
      <c r="AA143" s="138">
        <v>0</v>
      </c>
      <c r="AB143" s="138">
        <v>0</v>
      </c>
      <c r="AC143" s="119">
        <f t="shared" si="34"/>
        <v>0</v>
      </c>
      <c r="AD143" s="138">
        <v>0</v>
      </c>
      <c r="AE143" s="138">
        <v>0</v>
      </c>
      <c r="AF143" s="138">
        <v>0</v>
      </c>
      <c r="AG143" s="138">
        <v>0</v>
      </c>
      <c r="AH143" s="117">
        <f t="shared" si="35"/>
        <v>0</v>
      </c>
      <c r="AI143" s="138">
        <v>0</v>
      </c>
      <c r="AJ143" s="138">
        <v>0</v>
      </c>
      <c r="AK143" s="138">
        <v>0</v>
      </c>
      <c r="AL143" s="138">
        <v>0</v>
      </c>
      <c r="AM143" s="138">
        <v>0</v>
      </c>
      <c r="AN143" s="138">
        <v>0</v>
      </c>
      <c r="AO143" s="138">
        <v>0</v>
      </c>
      <c r="AP143" s="138">
        <v>0</v>
      </c>
      <c r="AQ143" s="138">
        <v>0</v>
      </c>
      <c r="AR143" s="119">
        <f t="shared" si="36"/>
        <v>0</v>
      </c>
      <c r="AS143" s="119">
        <f t="shared" si="37"/>
        <v>0</v>
      </c>
      <c r="AT143" s="138">
        <v>0</v>
      </c>
      <c r="AU143" s="138">
        <v>0</v>
      </c>
      <c r="AV143" s="138">
        <v>0</v>
      </c>
      <c r="AW143" s="138">
        <v>0</v>
      </c>
      <c r="AX143" s="138">
        <v>0</v>
      </c>
      <c r="AY143" s="138">
        <v>0</v>
      </c>
      <c r="AZ143" s="119">
        <f t="shared" si="38"/>
        <v>0</v>
      </c>
      <c r="BA143" s="138">
        <v>0</v>
      </c>
      <c r="BB143" s="138">
        <v>0</v>
      </c>
      <c r="BC143" s="138">
        <v>0</v>
      </c>
      <c r="BD143" s="138">
        <v>0</v>
      </c>
      <c r="BE143" s="138">
        <v>0</v>
      </c>
      <c r="BF143" s="138">
        <v>0</v>
      </c>
      <c r="BG143" s="138">
        <v>0</v>
      </c>
      <c r="BH143" s="138">
        <v>0</v>
      </c>
      <c r="BI143" s="138">
        <v>0</v>
      </c>
      <c r="BJ143" s="124">
        <f t="shared" si="39"/>
        <v>0</v>
      </c>
      <c r="BK143" s="119">
        <f t="shared" si="40"/>
        <v>0</v>
      </c>
      <c r="BL143" s="119">
        <f t="shared" si="41"/>
        <v>0</v>
      </c>
      <c r="BM143" s="133">
        <v>0</v>
      </c>
      <c r="BN143" s="117">
        <v>0</v>
      </c>
      <c r="BO143" s="117">
        <f t="shared" si="42"/>
        <v>0</v>
      </c>
      <c r="BP143" s="117">
        <f t="shared" si="43"/>
        <v>0</v>
      </c>
      <c r="BQ143" s="117">
        <f t="shared" si="44"/>
        <v>0</v>
      </c>
    </row>
    <row r="144" spans="1:69" x14ac:dyDescent="0.25">
      <c r="A144" s="117">
        <v>139</v>
      </c>
      <c r="B144" s="117">
        <v>2162</v>
      </c>
      <c r="C144" s="138">
        <v>0</v>
      </c>
      <c r="D144" s="117">
        <f t="shared" si="45"/>
        <v>0.22647</v>
      </c>
      <c r="E144" s="138">
        <v>0</v>
      </c>
      <c r="F144" s="119">
        <f t="shared" si="31"/>
        <v>0</v>
      </c>
      <c r="G144" s="138">
        <v>0</v>
      </c>
      <c r="H144" s="138">
        <v>0</v>
      </c>
      <c r="I144" s="138">
        <v>0</v>
      </c>
      <c r="J144" s="138">
        <v>0</v>
      </c>
      <c r="K144" s="138">
        <v>0</v>
      </c>
      <c r="L144" s="138">
        <v>0</v>
      </c>
      <c r="M144" s="119">
        <f t="shared" si="32"/>
        <v>0</v>
      </c>
      <c r="N144" s="138">
        <v>0</v>
      </c>
      <c r="O144" s="138">
        <v>0</v>
      </c>
      <c r="P144" s="138">
        <v>0</v>
      </c>
      <c r="Q144" s="138">
        <v>0</v>
      </c>
      <c r="R144" s="138">
        <v>0</v>
      </c>
      <c r="S144" s="138">
        <v>0</v>
      </c>
      <c r="T144" s="138">
        <v>0</v>
      </c>
      <c r="U144" s="119">
        <f t="shared" si="33"/>
        <v>0</v>
      </c>
      <c r="V144" s="138">
        <v>0</v>
      </c>
      <c r="W144" s="138">
        <v>0</v>
      </c>
      <c r="X144" s="138">
        <v>0</v>
      </c>
      <c r="Y144" s="138">
        <v>0</v>
      </c>
      <c r="Z144" s="138">
        <v>0</v>
      </c>
      <c r="AA144" s="138">
        <v>0</v>
      </c>
      <c r="AB144" s="138">
        <v>0</v>
      </c>
      <c r="AC144" s="119">
        <f t="shared" si="34"/>
        <v>0</v>
      </c>
      <c r="AD144" s="138">
        <v>0</v>
      </c>
      <c r="AE144" s="138">
        <v>0</v>
      </c>
      <c r="AF144" s="138">
        <v>0</v>
      </c>
      <c r="AG144" s="138">
        <v>0</v>
      </c>
      <c r="AH144" s="117">
        <f t="shared" si="35"/>
        <v>0</v>
      </c>
      <c r="AI144" s="138">
        <v>0</v>
      </c>
      <c r="AJ144" s="138">
        <v>0</v>
      </c>
      <c r="AK144" s="138">
        <v>0</v>
      </c>
      <c r="AL144" s="138">
        <v>0</v>
      </c>
      <c r="AM144" s="138">
        <v>0</v>
      </c>
      <c r="AN144" s="138">
        <v>0</v>
      </c>
      <c r="AO144" s="138">
        <v>0</v>
      </c>
      <c r="AP144" s="138">
        <v>0</v>
      </c>
      <c r="AQ144" s="138">
        <v>0</v>
      </c>
      <c r="AR144" s="119">
        <f t="shared" si="36"/>
        <v>0</v>
      </c>
      <c r="AS144" s="119">
        <f t="shared" si="37"/>
        <v>0</v>
      </c>
      <c r="AT144" s="138">
        <v>0</v>
      </c>
      <c r="AU144" s="138">
        <v>0</v>
      </c>
      <c r="AV144" s="138">
        <v>0</v>
      </c>
      <c r="AW144" s="138">
        <v>0</v>
      </c>
      <c r="AX144" s="138">
        <v>0</v>
      </c>
      <c r="AY144" s="138">
        <v>0</v>
      </c>
      <c r="AZ144" s="119">
        <f t="shared" si="38"/>
        <v>0</v>
      </c>
      <c r="BA144" s="138">
        <v>0</v>
      </c>
      <c r="BB144" s="138">
        <v>0</v>
      </c>
      <c r="BC144" s="138">
        <v>0</v>
      </c>
      <c r="BD144" s="138">
        <v>0</v>
      </c>
      <c r="BE144" s="138">
        <v>0</v>
      </c>
      <c r="BF144" s="138">
        <v>0</v>
      </c>
      <c r="BG144" s="138">
        <v>0</v>
      </c>
      <c r="BH144" s="138">
        <v>0</v>
      </c>
      <c r="BI144" s="138">
        <v>0</v>
      </c>
      <c r="BJ144" s="124">
        <f t="shared" si="39"/>
        <v>0</v>
      </c>
      <c r="BK144" s="119">
        <f t="shared" si="40"/>
        <v>0</v>
      </c>
      <c r="BL144" s="119">
        <f t="shared" si="41"/>
        <v>0</v>
      </c>
      <c r="BM144" s="133">
        <v>0</v>
      </c>
      <c r="BN144" s="117">
        <v>0</v>
      </c>
      <c r="BO144" s="117">
        <f t="shared" si="42"/>
        <v>0</v>
      </c>
      <c r="BP144" s="117">
        <f t="shared" si="43"/>
        <v>0</v>
      </c>
      <c r="BQ144" s="117">
        <f t="shared" si="44"/>
        <v>0</v>
      </c>
    </row>
    <row r="145" spans="1:69" x14ac:dyDescent="0.25">
      <c r="A145" s="117">
        <v>140</v>
      </c>
      <c r="B145" s="117">
        <v>2163</v>
      </c>
      <c r="C145" s="138">
        <v>0</v>
      </c>
      <c r="D145" s="117">
        <f t="shared" si="45"/>
        <v>0.22647</v>
      </c>
      <c r="E145" s="138">
        <v>0</v>
      </c>
      <c r="F145" s="119">
        <f t="shared" si="31"/>
        <v>0</v>
      </c>
      <c r="G145" s="138">
        <v>0</v>
      </c>
      <c r="H145" s="138">
        <v>0</v>
      </c>
      <c r="I145" s="138">
        <v>0</v>
      </c>
      <c r="J145" s="138">
        <v>0</v>
      </c>
      <c r="K145" s="138">
        <v>0</v>
      </c>
      <c r="L145" s="138">
        <v>0</v>
      </c>
      <c r="M145" s="119">
        <f t="shared" si="32"/>
        <v>0</v>
      </c>
      <c r="N145" s="138">
        <v>0</v>
      </c>
      <c r="O145" s="138">
        <v>0</v>
      </c>
      <c r="P145" s="138">
        <v>0</v>
      </c>
      <c r="Q145" s="138">
        <v>0</v>
      </c>
      <c r="R145" s="138">
        <v>0</v>
      </c>
      <c r="S145" s="138">
        <v>0</v>
      </c>
      <c r="T145" s="138">
        <v>0</v>
      </c>
      <c r="U145" s="119">
        <f t="shared" si="33"/>
        <v>0</v>
      </c>
      <c r="V145" s="138">
        <v>0</v>
      </c>
      <c r="W145" s="138">
        <v>0</v>
      </c>
      <c r="X145" s="138">
        <v>0</v>
      </c>
      <c r="Y145" s="138">
        <v>0</v>
      </c>
      <c r="Z145" s="138">
        <v>0</v>
      </c>
      <c r="AA145" s="138">
        <v>0</v>
      </c>
      <c r="AB145" s="138">
        <v>0</v>
      </c>
      <c r="AC145" s="119">
        <f t="shared" si="34"/>
        <v>0</v>
      </c>
      <c r="AD145" s="138">
        <v>0</v>
      </c>
      <c r="AE145" s="138">
        <v>0</v>
      </c>
      <c r="AF145" s="138">
        <v>0</v>
      </c>
      <c r="AG145" s="138">
        <v>0</v>
      </c>
      <c r="AH145" s="117">
        <f t="shared" si="35"/>
        <v>0</v>
      </c>
      <c r="AI145" s="138">
        <v>0</v>
      </c>
      <c r="AJ145" s="138">
        <v>0</v>
      </c>
      <c r="AK145" s="138">
        <v>0</v>
      </c>
      <c r="AL145" s="138">
        <v>0</v>
      </c>
      <c r="AM145" s="138">
        <v>0</v>
      </c>
      <c r="AN145" s="138">
        <v>0</v>
      </c>
      <c r="AO145" s="138">
        <v>0</v>
      </c>
      <c r="AP145" s="138">
        <v>0</v>
      </c>
      <c r="AQ145" s="138">
        <v>0</v>
      </c>
      <c r="AR145" s="119">
        <f t="shared" si="36"/>
        <v>0</v>
      </c>
      <c r="AS145" s="119">
        <f t="shared" si="37"/>
        <v>0</v>
      </c>
      <c r="AT145" s="138">
        <v>0</v>
      </c>
      <c r="AU145" s="138">
        <v>0</v>
      </c>
      <c r="AV145" s="138">
        <v>0</v>
      </c>
      <c r="AW145" s="138">
        <v>0</v>
      </c>
      <c r="AX145" s="138">
        <v>0</v>
      </c>
      <c r="AY145" s="138">
        <v>0</v>
      </c>
      <c r="AZ145" s="119">
        <f t="shared" si="38"/>
        <v>0</v>
      </c>
      <c r="BA145" s="138">
        <v>0</v>
      </c>
      <c r="BB145" s="138">
        <v>0</v>
      </c>
      <c r="BC145" s="138">
        <v>0</v>
      </c>
      <c r="BD145" s="138">
        <v>0</v>
      </c>
      <c r="BE145" s="138">
        <v>0</v>
      </c>
      <c r="BF145" s="138">
        <v>0</v>
      </c>
      <c r="BG145" s="138">
        <v>0</v>
      </c>
      <c r="BH145" s="138">
        <v>0</v>
      </c>
      <c r="BI145" s="138">
        <v>0</v>
      </c>
      <c r="BJ145" s="124">
        <f t="shared" si="39"/>
        <v>0</v>
      </c>
      <c r="BK145" s="119">
        <f t="shared" si="40"/>
        <v>0</v>
      </c>
      <c r="BL145" s="119">
        <f t="shared" si="41"/>
        <v>0</v>
      </c>
      <c r="BM145" s="133">
        <v>0</v>
      </c>
      <c r="BN145" s="117">
        <v>0</v>
      </c>
      <c r="BO145" s="117">
        <f t="shared" si="42"/>
        <v>0</v>
      </c>
      <c r="BP145" s="117">
        <f t="shared" si="43"/>
        <v>0</v>
      </c>
      <c r="BQ145" s="117">
        <f t="shared" si="44"/>
        <v>0</v>
      </c>
    </row>
    <row r="146" spans="1:69" x14ac:dyDescent="0.25">
      <c r="A146" s="117">
        <v>141</v>
      </c>
      <c r="B146" s="117">
        <v>2164</v>
      </c>
      <c r="C146" s="138">
        <v>0</v>
      </c>
      <c r="D146" s="117">
        <f t="shared" si="45"/>
        <v>0.22647</v>
      </c>
      <c r="E146" s="138">
        <v>0</v>
      </c>
      <c r="F146" s="119">
        <f t="shared" si="31"/>
        <v>0</v>
      </c>
      <c r="G146" s="138">
        <v>0</v>
      </c>
      <c r="H146" s="138">
        <v>0</v>
      </c>
      <c r="I146" s="138">
        <v>0</v>
      </c>
      <c r="J146" s="138">
        <v>0</v>
      </c>
      <c r="K146" s="138">
        <v>0</v>
      </c>
      <c r="L146" s="138">
        <v>0</v>
      </c>
      <c r="M146" s="119">
        <f t="shared" si="32"/>
        <v>0</v>
      </c>
      <c r="N146" s="138">
        <v>0</v>
      </c>
      <c r="O146" s="138">
        <v>0</v>
      </c>
      <c r="P146" s="138">
        <v>0</v>
      </c>
      <c r="Q146" s="138">
        <v>0</v>
      </c>
      <c r="R146" s="138">
        <v>0</v>
      </c>
      <c r="S146" s="138">
        <v>0</v>
      </c>
      <c r="T146" s="138">
        <v>0</v>
      </c>
      <c r="U146" s="119">
        <f t="shared" si="33"/>
        <v>0</v>
      </c>
      <c r="V146" s="138">
        <v>0</v>
      </c>
      <c r="W146" s="138">
        <v>0</v>
      </c>
      <c r="X146" s="138">
        <v>0</v>
      </c>
      <c r="Y146" s="138">
        <v>0</v>
      </c>
      <c r="Z146" s="138">
        <v>0</v>
      </c>
      <c r="AA146" s="138">
        <v>0</v>
      </c>
      <c r="AB146" s="138">
        <v>0</v>
      </c>
      <c r="AC146" s="119">
        <f t="shared" si="34"/>
        <v>0</v>
      </c>
      <c r="AD146" s="138">
        <v>0</v>
      </c>
      <c r="AE146" s="138">
        <v>0</v>
      </c>
      <c r="AF146" s="138">
        <v>0</v>
      </c>
      <c r="AG146" s="138">
        <v>0</v>
      </c>
      <c r="AH146" s="117">
        <f t="shared" si="35"/>
        <v>0</v>
      </c>
      <c r="AI146" s="138">
        <v>0</v>
      </c>
      <c r="AJ146" s="138">
        <v>0</v>
      </c>
      <c r="AK146" s="138">
        <v>0</v>
      </c>
      <c r="AL146" s="138">
        <v>0</v>
      </c>
      <c r="AM146" s="138">
        <v>0</v>
      </c>
      <c r="AN146" s="138">
        <v>0</v>
      </c>
      <c r="AO146" s="138">
        <v>0</v>
      </c>
      <c r="AP146" s="138">
        <v>0</v>
      </c>
      <c r="AQ146" s="138">
        <v>0</v>
      </c>
      <c r="AR146" s="119">
        <f t="shared" si="36"/>
        <v>0</v>
      </c>
      <c r="AS146" s="119">
        <f t="shared" si="37"/>
        <v>0</v>
      </c>
      <c r="AT146" s="138">
        <v>0</v>
      </c>
      <c r="AU146" s="138">
        <v>0</v>
      </c>
      <c r="AV146" s="138">
        <v>0</v>
      </c>
      <c r="AW146" s="138">
        <v>0</v>
      </c>
      <c r="AX146" s="138">
        <v>0</v>
      </c>
      <c r="AY146" s="138">
        <v>0</v>
      </c>
      <c r="AZ146" s="119">
        <f t="shared" si="38"/>
        <v>0</v>
      </c>
      <c r="BA146" s="138">
        <v>0</v>
      </c>
      <c r="BB146" s="138">
        <v>0</v>
      </c>
      <c r="BC146" s="138">
        <v>0</v>
      </c>
      <c r="BD146" s="138">
        <v>0</v>
      </c>
      <c r="BE146" s="138">
        <v>0</v>
      </c>
      <c r="BF146" s="138">
        <v>0</v>
      </c>
      <c r="BG146" s="138">
        <v>0</v>
      </c>
      <c r="BH146" s="138">
        <v>0</v>
      </c>
      <c r="BI146" s="138">
        <v>0</v>
      </c>
      <c r="BJ146" s="124">
        <f t="shared" si="39"/>
        <v>0</v>
      </c>
      <c r="BK146" s="119">
        <f t="shared" si="40"/>
        <v>0</v>
      </c>
      <c r="BL146" s="119">
        <f t="shared" si="41"/>
        <v>0</v>
      </c>
      <c r="BM146" s="133">
        <v>0</v>
      </c>
      <c r="BN146" s="117">
        <v>0</v>
      </c>
      <c r="BO146" s="117">
        <f t="shared" si="42"/>
        <v>0</v>
      </c>
      <c r="BP146" s="117">
        <f t="shared" si="43"/>
        <v>0</v>
      </c>
      <c r="BQ146" s="117">
        <f t="shared" si="44"/>
        <v>0</v>
      </c>
    </row>
    <row r="147" spans="1:69" x14ac:dyDescent="0.25">
      <c r="A147" s="117">
        <v>142</v>
      </c>
      <c r="B147" s="117">
        <v>2165</v>
      </c>
      <c r="C147" s="138">
        <v>0</v>
      </c>
      <c r="D147" s="117">
        <f t="shared" si="45"/>
        <v>0.22647</v>
      </c>
      <c r="E147" s="138">
        <v>0</v>
      </c>
      <c r="F147" s="119">
        <f t="shared" si="31"/>
        <v>0</v>
      </c>
      <c r="G147" s="138">
        <v>0</v>
      </c>
      <c r="H147" s="138">
        <v>0</v>
      </c>
      <c r="I147" s="138">
        <v>0</v>
      </c>
      <c r="J147" s="138">
        <v>0</v>
      </c>
      <c r="K147" s="138">
        <v>0</v>
      </c>
      <c r="L147" s="138">
        <v>0</v>
      </c>
      <c r="M147" s="119">
        <f t="shared" si="32"/>
        <v>0</v>
      </c>
      <c r="N147" s="138">
        <v>0</v>
      </c>
      <c r="O147" s="138">
        <v>0</v>
      </c>
      <c r="P147" s="138">
        <v>0</v>
      </c>
      <c r="Q147" s="138">
        <v>0</v>
      </c>
      <c r="R147" s="138">
        <v>0</v>
      </c>
      <c r="S147" s="138">
        <v>0</v>
      </c>
      <c r="T147" s="138">
        <v>0</v>
      </c>
      <c r="U147" s="119">
        <f t="shared" si="33"/>
        <v>0</v>
      </c>
      <c r="V147" s="138">
        <v>0</v>
      </c>
      <c r="W147" s="138">
        <v>0</v>
      </c>
      <c r="X147" s="138">
        <v>0</v>
      </c>
      <c r="Y147" s="138">
        <v>0</v>
      </c>
      <c r="Z147" s="138">
        <v>0</v>
      </c>
      <c r="AA147" s="138">
        <v>0</v>
      </c>
      <c r="AB147" s="138">
        <v>0</v>
      </c>
      <c r="AC147" s="119">
        <f t="shared" si="34"/>
        <v>0</v>
      </c>
      <c r="AD147" s="138">
        <v>0</v>
      </c>
      <c r="AE147" s="138">
        <v>0</v>
      </c>
      <c r="AF147" s="138">
        <v>0</v>
      </c>
      <c r="AG147" s="138">
        <v>0</v>
      </c>
      <c r="AH147" s="117">
        <f t="shared" si="35"/>
        <v>0</v>
      </c>
      <c r="AI147" s="138">
        <v>0</v>
      </c>
      <c r="AJ147" s="138">
        <v>0</v>
      </c>
      <c r="AK147" s="138">
        <v>0</v>
      </c>
      <c r="AL147" s="138">
        <v>0</v>
      </c>
      <c r="AM147" s="138">
        <v>0</v>
      </c>
      <c r="AN147" s="138">
        <v>0</v>
      </c>
      <c r="AO147" s="138">
        <v>0</v>
      </c>
      <c r="AP147" s="138">
        <v>0</v>
      </c>
      <c r="AQ147" s="138">
        <v>0</v>
      </c>
      <c r="AR147" s="119">
        <f t="shared" si="36"/>
        <v>0</v>
      </c>
      <c r="AS147" s="119">
        <f t="shared" si="37"/>
        <v>0</v>
      </c>
      <c r="AT147" s="138">
        <v>0</v>
      </c>
      <c r="AU147" s="138">
        <v>0</v>
      </c>
      <c r="AV147" s="138">
        <v>0</v>
      </c>
      <c r="AW147" s="138">
        <v>0</v>
      </c>
      <c r="AX147" s="138">
        <v>0</v>
      </c>
      <c r="AY147" s="138">
        <v>0</v>
      </c>
      <c r="AZ147" s="119">
        <f t="shared" si="38"/>
        <v>0</v>
      </c>
      <c r="BA147" s="138">
        <v>0</v>
      </c>
      <c r="BB147" s="138">
        <v>0</v>
      </c>
      <c r="BC147" s="138">
        <v>0</v>
      </c>
      <c r="BD147" s="138">
        <v>0</v>
      </c>
      <c r="BE147" s="138">
        <v>0</v>
      </c>
      <c r="BF147" s="138">
        <v>0</v>
      </c>
      <c r="BG147" s="138">
        <v>0</v>
      </c>
      <c r="BH147" s="138">
        <v>0</v>
      </c>
      <c r="BI147" s="138">
        <v>0</v>
      </c>
      <c r="BJ147" s="124">
        <f t="shared" si="39"/>
        <v>0</v>
      </c>
      <c r="BK147" s="119">
        <f t="shared" si="40"/>
        <v>0</v>
      </c>
      <c r="BL147" s="119">
        <f t="shared" si="41"/>
        <v>0</v>
      </c>
      <c r="BM147" s="133">
        <v>0</v>
      </c>
      <c r="BN147" s="117">
        <v>0</v>
      </c>
      <c r="BO147" s="117">
        <f t="shared" si="42"/>
        <v>0</v>
      </c>
      <c r="BP147" s="117">
        <f t="shared" si="43"/>
        <v>0</v>
      </c>
      <c r="BQ147" s="117">
        <f t="shared" si="44"/>
        <v>0</v>
      </c>
    </row>
    <row r="148" spans="1:69" x14ac:dyDescent="0.25">
      <c r="A148" s="117">
        <v>143</v>
      </c>
      <c r="B148" s="117">
        <v>2166</v>
      </c>
      <c r="C148" s="138">
        <v>0</v>
      </c>
      <c r="D148" s="117">
        <f t="shared" si="45"/>
        <v>0.22647</v>
      </c>
      <c r="E148" s="138">
        <v>0</v>
      </c>
      <c r="F148" s="119">
        <f t="shared" si="31"/>
        <v>0</v>
      </c>
      <c r="G148" s="138">
        <v>0</v>
      </c>
      <c r="H148" s="138">
        <v>0</v>
      </c>
      <c r="I148" s="138">
        <v>0</v>
      </c>
      <c r="J148" s="138">
        <v>0</v>
      </c>
      <c r="K148" s="138">
        <v>0</v>
      </c>
      <c r="L148" s="138">
        <v>0</v>
      </c>
      <c r="M148" s="119">
        <f t="shared" si="32"/>
        <v>0</v>
      </c>
      <c r="N148" s="138">
        <v>0</v>
      </c>
      <c r="O148" s="138">
        <v>0</v>
      </c>
      <c r="P148" s="138">
        <v>0</v>
      </c>
      <c r="Q148" s="138">
        <v>0</v>
      </c>
      <c r="R148" s="138">
        <v>0</v>
      </c>
      <c r="S148" s="138">
        <v>0</v>
      </c>
      <c r="T148" s="138">
        <v>0</v>
      </c>
      <c r="U148" s="119">
        <f t="shared" si="33"/>
        <v>0</v>
      </c>
      <c r="V148" s="138">
        <v>0</v>
      </c>
      <c r="W148" s="138">
        <v>0</v>
      </c>
      <c r="X148" s="138">
        <v>0</v>
      </c>
      <c r="Y148" s="138">
        <v>0</v>
      </c>
      <c r="Z148" s="138">
        <v>0</v>
      </c>
      <c r="AA148" s="138">
        <v>0</v>
      </c>
      <c r="AB148" s="138">
        <v>0</v>
      </c>
      <c r="AC148" s="119">
        <f t="shared" si="34"/>
        <v>0</v>
      </c>
      <c r="AD148" s="138">
        <v>0</v>
      </c>
      <c r="AE148" s="138">
        <v>0</v>
      </c>
      <c r="AF148" s="138">
        <v>0</v>
      </c>
      <c r="AG148" s="138">
        <v>0</v>
      </c>
      <c r="AH148" s="117">
        <f t="shared" si="35"/>
        <v>0</v>
      </c>
      <c r="AI148" s="138">
        <v>0</v>
      </c>
      <c r="AJ148" s="138">
        <v>0</v>
      </c>
      <c r="AK148" s="138">
        <v>0</v>
      </c>
      <c r="AL148" s="138">
        <v>0</v>
      </c>
      <c r="AM148" s="138">
        <v>0</v>
      </c>
      <c r="AN148" s="138">
        <v>0</v>
      </c>
      <c r="AO148" s="138">
        <v>0</v>
      </c>
      <c r="AP148" s="138">
        <v>0</v>
      </c>
      <c r="AQ148" s="138">
        <v>0</v>
      </c>
      <c r="AR148" s="119">
        <f t="shared" si="36"/>
        <v>0</v>
      </c>
      <c r="AS148" s="119">
        <f t="shared" si="37"/>
        <v>0</v>
      </c>
      <c r="AT148" s="138">
        <v>0</v>
      </c>
      <c r="AU148" s="138">
        <v>0</v>
      </c>
      <c r="AV148" s="138">
        <v>0</v>
      </c>
      <c r="AW148" s="138">
        <v>0</v>
      </c>
      <c r="AX148" s="138">
        <v>0</v>
      </c>
      <c r="AY148" s="138">
        <v>0</v>
      </c>
      <c r="AZ148" s="119">
        <f t="shared" si="38"/>
        <v>0</v>
      </c>
      <c r="BA148" s="138">
        <v>0</v>
      </c>
      <c r="BB148" s="138">
        <v>0</v>
      </c>
      <c r="BC148" s="138">
        <v>0</v>
      </c>
      <c r="BD148" s="138">
        <v>0</v>
      </c>
      <c r="BE148" s="138">
        <v>0</v>
      </c>
      <c r="BF148" s="138">
        <v>0</v>
      </c>
      <c r="BG148" s="138">
        <v>0</v>
      </c>
      <c r="BH148" s="138">
        <v>0</v>
      </c>
      <c r="BI148" s="138">
        <v>0</v>
      </c>
      <c r="BJ148" s="124">
        <f t="shared" si="39"/>
        <v>0</v>
      </c>
      <c r="BK148" s="119">
        <f t="shared" si="40"/>
        <v>0</v>
      </c>
      <c r="BL148" s="119">
        <f t="shared" si="41"/>
        <v>0</v>
      </c>
      <c r="BM148" s="133">
        <v>0</v>
      </c>
      <c r="BN148" s="117">
        <v>0</v>
      </c>
      <c r="BO148" s="117">
        <f t="shared" si="42"/>
        <v>0</v>
      </c>
      <c r="BP148" s="117">
        <f t="shared" si="43"/>
        <v>0</v>
      </c>
      <c r="BQ148" s="117">
        <f t="shared" si="44"/>
        <v>0</v>
      </c>
    </row>
    <row r="149" spans="1:69" x14ac:dyDescent="0.25">
      <c r="A149" s="117">
        <v>144</v>
      </c>
      <c r="B149" s="117">
        <v>2167</v>
      </c>
      <c r="C149" s="138">
        <v>0</v>
      </c>
      <c r="D149" s="117">
        <f t="shared" si="45"/>
        <v>0.22647</v>
      </c>
      <c r="E149" s="138">
        <v>0</v>
      </c>
      <c r="F149" s="119">
        <f t="shared" si="31"/>
        <v>0</v>
      </c>
      <c r="G149" s="138">
        <v>0</v>
      </c>
      <c r="H149" s="138">
        <v>0</v>
      </c>
      <c r="I149" s="138">
        <v>0</v>
      </c>
      <c r="J149" s="138">
        <v>0</v>
      </c>
      <c r="K149" s="138">
        <v>0</v>
      </c>
      <c r="L149" s="138">
        <v>0</v>
      </c>
      <c r="M149" s="119">
        <f t="shared" si="32"/>
        <v>0</v>
      </c>
      <c r="N149" s="138">
        <v>0</v>
      </c>
      <c r="O149" s="138">
        <v>0</v>
      </c>
      <c r="P149" s="138">
        <v>0</v>
      </c>
      <c r="Q149" s="138">
        <v>0</v>
      </c>
      <c r="R149" s="138">
        <v>0</v>
      </c>
      <c r="S149" s="138">
        <v>0</v>
      </c>
      <c r="T149" s="138">
        <v>0</v>
      </c>
      <c r="U149" s="119">
        <f t="shared" si="33"/>
        <v>0</v>
      </c>
      <c r="V149" s="138">
        <v>0</v>
      </c>
      <c r="W149" s="138">
        <v>0</v>
      </c>
      <c r="X149" s="138">
        <v>0</v>
      </c>
      <c r="Y149" s="138">
        <v>0</v>
      </c>
      <c r="Z149" s="138">
        <v>0</v>
      </c>
      <c r="AA149" s="138">
        <v>0</v>
      </c>
      <c r="AB149" s="138">
        <v>0</v>
      </c>
      <c r="AC149" s="119">
        <f t="shared" si="34"/>
        <v>0</v>
      </c>
      <c r="AD149" s="138">
        <v>0</v>
      </c>
      <c r="AE149" s="138">
        <v>0</v>
      </c>
      <c r="AF149" s="138">
        <v>0</v>
      </c>
      <c r="AG149" s="138">
        <v>0</v>
      </c>
      <c r="AH149" s="117">
        <f t="shared" si="35"/>
        <v>0</v>
      </c>
      <c r="AI149" s="138">
        <v>0</v>
      </c>
      <c r="AJ149" s="138">
        <v>0</v>
      </c>
      <c r="AK149" s="138">
        <v>0</v>
      </c>
      <c r="AL149" s="138">
        <v>0</v>
      </c>
      <c r="AM149" s="138">
        <v>0</v>
      </c>
      <c r="AN149" s="138">
        <v>0</v>
      </c>
      <c r="AO149" s="138">
        <v>0</v>
      </c>
      <c r="AP149" s="138">
        <v>0</v>
      </c>
      <c r="AQ149" s="138">
        <v>0</v>
      </c>
      <c r="AR149" s="119">
        <f t="shared" si="36"/>
        <v>0</v>
      </c>
      <c r="AS149" s="119">
        <f t="shared" si="37"/>
        <v>0</v>
      </c>
      <c r="AT149" s="138">
        <v>0</v>
      </c>
      <c r="AU149" s="138">
        <v>0</v>
      </c>
      <c r="AV149" s="138">
        <v>0</v>
      </c>
      <c r="AW149" s="138">
        <v>0</v>
      </c>
      <c r="AX149" s="138">
        <v>0</v>
      </c>
      <c r="AY149" s="138">
        <v>0</v>
      </c>
      <c r="AZ149" s="119">
        <f t="shared" si="38"/>
        <v>0</v>
      </c>
      <c r="BA149" s="138">
        <v>0</v>
      </c>
      <c r="BB149" s="138">
        <v>0</v>
      </c>
      <c r="BC149" s="138">
        <v>0</v>
      </c>
      <c r="BD149" s="138">
        <v>0</v>
      </c>
      <c r="BE149" s="138">
        <v>0</v>
      </c>
      <c r="BF149" s="138">
        <v>0</v>
      </c>
      <c r="BG149" s="138">
        <v>0</v>
      </c>
      <c r="BH149" s="138">
        <v>0</v>
      </c>
      <c r="BI149" s="138">
        <v>0</v>
      </c>
      <c r="BJ149" s="124">
        <f t="shared" si="39"/>
        <v>0</v>
      </c>
      <c r="BK149" s="119">
        <f t="shared" si="40"/>
        <v>0</v>
      </c>
      <c r="BL149" s="119">
        <f t="shared" si="41"/>
        <v>0</v>
      </c>
      <c r="BM149" s="133">
        <v>0</v>
      </c>
      <c r="BN149" s="117">
        <v>0</v>
      </c>
      <c r="BO149" s="117">
        <f t="shared" si="42"/>
        <v>0</v>
      </c>
      <c r="BP149" s="117">
        <f t="shared" si="43"/>
        <v>0</v>
      </c>
      <c r="BQ149" s="117">
        <f t="shared" si="44"/>
        <v>0</v>
      </c>
    </row>
    <row r="150" spans="1:69" x14ac:dyDescent="0.25">
      <c r="A150" s="117">
        <v>145</v>
      </c>
      <c r="B150" s="117">
        <v>2168</v>
      </c>
      <c r="C150" s="138">
        <v>0</v>
      </c>
      <c r="D150" s="117">
        <f t="shared" si="45"/>
        <v>0.22647</v>
      </c>
      <c r="E150" s="138">
        <v>0</v>
      </c>
      <c r="F150" s="119">
        <f t="shared" si="31"/>
        <v>0</v>
      </c>
      <c r="G150" s="138">
        <v>0</v>
      </c>
      <c r="H150" s="138">
        <v>0</v>
      </c>
      <c r="I150" s="138">
        <v>0</v>
      </c>
      <c r="J150" s="138">
        <v>0</v>
      </c>
      <c r="K150" s="138">
        <v>0</v>
      </c>
      <c r="L150" s="138">
        <v>0</v>
      </c>
      <c r="M150" s="119">
        <f t="shared" si="32"/>
        <v>0</v>
      </c>
      <c r="N150" s="138">
        <v>0</v>
      </c>
      <c r="O150" s="138">
        <v>0</v>
      </c>
      <c r="P150" s="138">
        <v>0</v>
      </c>
      <c r="Q150" s="138">
        <v>0</v>
      </c>
      <c r="R150" s="138">
        <v>0</v>
      </c>
      <c r="S150" s="138">
        <v>0</v>
      </c>
      <c r="T150" s="138">
        <v>0</v>
      </c>
      <c r="U150" s="119">
        <f t="shared" si="33"/>
        <v>0</v>
      </c>
      <c r="V150" s="138">
        <v>0</v>
      </c>
      <c r="W150" s="138">
        <v>0</v>
      </c>
      <c r="X150" s="138">
        <v>0</v>
      </c>
      <c r="Y150" s="138">
        <v>0</v>
      </c>
      <c r="Z150" s="138">
        <v>0</v>
      </c>
      <c r="AA150" s="138">
        <v>0</v>
      </c>
      <c r="AB150" s="138">
        <v>0</v>
      </c>
      <c r="AC150" s="119">
        <f t="shared" si="34"/>
        <v>0</v>
      </c>
      <c r="AD150" s="138">
        <v>0</v>
      </c>
      <c r="AE150" s="138">
        <v>0</v>
      </c>
      <c r="AF150" s="138">
        <v>0</v>
      </c>
      <c r="AG150" s="138">
        <v>0</v>
      </c>
      <c r="AH150" s="117">
        <f t="shared" si="35"/>
        <v>0</v>
      </c>
      <c r="AI150" s="138">
        <v>0</v>
      </c>
      <c r="AJ150" s="138">
        <v>0</v>
      </c>
      <c r="AK150" s="138">
        <v>0</v>
      </c>
      <c r="AL150" s="138">
        <v>0</v>
      </c>
      <c r="AM150" s="138">
        <v>0</v>
      </c>
      <c r="AN150" s="138">
        <v>0</v>
      </c>
      <c r="AO150" s="138">
        <v>0</v>
      </c>
      <c r="AP150" s="138">
        <v>0</v>
      </c>
      <c r="AQ150" s="138">
        <v>0</v>
      </c>
      <c r="AR150" s="119">
        <f t="shared" si="36"/>
        <v>0</v>
      </c>
      <c r="AS150" s="119">
        <f t="shared" si="37"/>
        <v>0</v>
      </c>
      <c r="AT150" s="138">
        <v>0</v>
      </c>
      <c r="AU150" s="138">
        <v>0</v>
      </c>
      <c r="AV150" s="138">
        <v>0</v>
      </c>
      <c r="AW150" s="138">
        <v>0</v>
      </c>
      <c r="AX150" s="138">
        <v>0</v>
      </c>
      <c r="AY150" s="138">
        <v>0</v>
      </c>
      <c r="AZ150" s="119">
        <f t="shared" si="38"/>
        <v>0</v>
      </c>
      <c r="BA150" s="138">
        <v>0</v>
      </c>
      <c r="BB150" s="138">
        <v>0</v>
      </c>
      <c r="BC150" s="138">
        <v>0</v>
      </c>
      <c r="BD150" s="138">
        <v>0</v>
      </c>
      <c r="BE150" s="138">
        <v>0</v>
      </c>
      <c r="BF150" s="138">
        <v>0</v>
      </c>
      <c r="BG150" s="138">
        <v>0</v>
      </c>
      <c r="BH150" s="138">
        <v>0</v>
      </c>
      <c r="BI150" s="138">
        <v>0</v>
      </c>
      <c r="BJ150" s="124">
        <f t="shared" si="39"/>
        <v>0</v>
      </c>
      <c r="BK150" s="119">
        <f t="shared" si="40"/>
        <v>0</v>
      </c>
      <c r="BL150" s="119">
        <f t="shared" si="41"/>
        <v>0</v>
      </c>
      <c r="BM150" s="133">
        <v>0</v>
      </c>
      <c r="BN150" s="117">
        <v>0</v>
      </c>
      <c r="BO150" s="117">
        <f t="shared" si="42"/>
        <v>0</v>
      </c>
      <c r="BP150" s="117">
        <f t="shared" si="43"/>
        <v>0</v>
      </c>
      <c r="BQ150" s="117">
        <f t="shared" si="44"/>
        <v>0</v>
      </c>
    </row>
    <row r="151" spans="1:69" x14ac:dyDescent="0.25">
      <c r="A151" s="117">
        <v>146</v>
      </c>
      <c r="B151" s="117">
        <v>2169</v>
      </c>
      <c r="C151" s="138">
        <v>0</v>
      </c>
      <c r="D151" s="117">
        <f t="shared" si="45"/>
        <v>0.22647</v>
      </c>
      <c r="E151" s="138">
        <v>0</v>
      </c>
      <c r="F151" s="119">
        <f t="shared" si="31"/>
        <v>0</v>
      </c>
      <c r="G151" s="138">
        <v>0</v>
      </c>
      <c r="H151" s="138">
        <v>0</v>
      </c>
      <c r="I151" s="138">
        <v>0</v>
      </c>
      <c r="J151" s="138">
        <v>0</v>
      </c>
      <c r="K151" s="138">
        <v>0</v>
      </c>
      <c r="L151" s="138">
        <v>0</v>
      </c>
      <c r="M151" s="119">
        <f t="shared" si="32"/>
        <v>0</v>
      </c>
      <c r="N151" s="138">
        <v>0</v>
      </c>
      <c r="O151" s="138">
        <v>0</v>
      </c>
      <c r="P151" s="138">
        <v>0</v>
      </c>
      <c r="Q151" s="138">
        <v>0</v>
      </c>
      <c r="R151" s="138">
        <v>0</v>
      </c>
      <c r="S151" s="138">
        <v>0</v>
      </c>
      <c r="T151" s="138">
        <v>0</v>
      </c>
      <c r="U151" s="119">
        <f t="shared" si="33"/>
        <v>0</v>
      </c>
      <c r="V151" s="138">
        <v>0</v>
      </c>
      <c r="W151" s="138">
        <v>0</v>
      </c>
      <c r="X151" s="138">
        <v>0</v>
      </c>
      <c r="Y151" s="138">
        <v>0</v>
      </c>
      <c r="Z151" s="138">
        <v>0</v>
      </c>
      <c r="AA151" s="138">
        <v>0</v>
      </c>
      <c r="AB151" s="138">
        <v>0</v>
      </c>
      <c r="AC151" s="119">
        <f t="shared" si="34"/>
        <v>0</v>
      </c>
      <c r="AD151" s="138">
        <v>0</v>
      </c>
      <c r="AE151" s="138">
        <v>0</v>
      </c>
      <c r="AF151" s="138">
        <v>0</v>
      </c>
      <c r="AG151" s="138">
        <v>0</v>
      </c>
      <c r="AH151" s="117">
        <f t="shared" si="35"/>
        <v>0</v>
      </c>
      <c r="AI151" s="138">
        <v>0</v>
      </c>
      <c r="AJ151" s="138">
        <v>0</v>
      </c>
      <c r="AK151" s="138">
        <v>0</v>
      </c>
      <c r="AL151" s="138">
        <v>0</v>
      </c>
      <c r="AM151" s="138">
        <v>0</v>
      </c>
      <c r="AN151" s="138">
        <v>0</v>
      </c>
      <c r="AO151" s="138">
        <v>0</v>
      </c>
      <c r="AP151" s="138">
        <v>0</v>
      </c>
      <c r="AQ151" s="138">
        <v>0</v>
      </c>
      <c r="AR151" s="119">
        <f t="shared" si="36"/>
        <v>0</v>
      </c>
      <c r="AS151" s="119">
        <f t="shared" si="37"/>
        <v>0</v>
      </c>
      <c r="AT151" s="138">
        <v>0</v>
      </c>
      <c r="AU151" s="138">
        <v>0</v>
      </c>
      <c r="AV151" s="138">
        <v>0</v>
      </c>
      <c r="AW151" s="138">
        <v>0</v>
      </c>
      <c r="AX151" s="138">
        <v>0</v>
      </c>
      <c r="AY151" s="138">
        <v>0</v>
      </c>
      <c r="AZ151" s="119">
        <f t="shared" si="38"/>
        <v>0</v>
      </c>
      <c r="BA151" s="138">
        <v>0</v>
      </c>
      <c r="BB151" s="138">
        <v>0</v>
      </c>
      <c r="BC151" s="138">
        <v>0</v>
      </c>
      <c r="BD151" s="138">
        <v>0</v>
      </c>
      <c r="BE151" s="138">
        <v>0</v>
      </c>
      <c r="BF151" s="138">
        <v>0</v>
      </c>
      <c r="BG151" s="138">
        <v>0</v>
      </c>
      <c r="BH151" s="138">
        <v>0</v>
      </c>
      <c r="BI151" s="138">
        <v>0</v>
      </c>
      <c r="BJ151" s="124">
        <f t="shared" si="39"/>
        <v>0</v>
      </c>
      <c r="BK151" s="119">
        <f t="shared" si="40"/>
        <v>0</v>
      </c>
      <c r="BL151" s="119">
        <f t="shared" si="41"/>
        <v>0</v>
      </c>
      <c r="BM151" s="133">
        <v>0</v>
      </c>
      <c r="BN151" s="117">
        <v>0</v>
      </c>
      <c r="BO151" s="117">
        <f t="shared" si="42"/>
        <v>0</v>
      </c>
      <c r="BP151" s="117">
        <f t="shared" si="43"/>
        <v>0</v>
      </c>
      <c r="BQ151" s="117">
        <f t="shared" si="44"/>
        <v>0</v>
      </c>
    </row>
    <row r="152" spans="1:69" x14ac:dyDescent="0.25">
      <c r="A152" s="117">
        <v>147</v>
      </c>
      <c r="B152" s="117">
        <v>2170</v>
      </c>
      <c r="C152" s="138">
        <v>0</v>
      </c>
      <c r="D152" s="117">
        <f t="shared" si="45"/>
        <v>0.22647</v>
      </c>
      <c r="E152" s="138">
        <v>0</v>
      </c>
      <c r="F152" s="119">
        <f t="shared" si="31"/>
        <v>0</v>
      </c>
      <c r="G152" s="138">
        <v>0</v>
      </c>
      <c r="H152" s="138">
        <v>0</v>
      </c>
      <c r="I152" s="138">
        <v>0</v>
      </c>
      <c r="J152" s="138">
        <v>0</v>
      </c>
      <c r="K152" s="138">
        <v>0</v>
      </c>
      <c r="L152" s="138">
        <v>0</v>
      </c>
      <c r="M152" s="119">
        <f t="shared" si="32"/>
        <v>0</v>
      </c>
      <c r="N152" s="138">
        <v>0</v>
      </c>
      <c r="O152" s="138">
        <v>0</v>
      </c>
      <c r="P152" s="138">
        <v>0</v>
      </c>
      <c r="Q152" s="138">
        <v>0</v>
      </c>
      <c r="R152" s="138">
        <v>0</v>
      </c>
      <c r="S152" s="138">
        <v>0</v>
      </c>
      <c r="T152" s="138">
        <v>0</v>
      </c>
      <c r="U152" s="119">
        <f t="shared" si="33"/>
        <v>0</v>
      </c>
      <c r="V152" s="138">
        <v>0</v>
      </c>
      <c r="W152" s="138">
        <v>0</v>
      </c>
      <c r="X152" s="138">
        <v>0</v>
      </c>
      <c r="Y152" s="138">
        <v>0</v>
      </c>
      <c r="Z152" s="138">
        <v>0</v>
      </c>
      <c r="AA152" s="138">
        <v>0</v>
      </c>
      <c r="AB152" s="138">
        <v>0</v>
      </c>
      <c r="AC152" s="119">
        <f t="shared" si="34"/>
        <v>0</v>
      </c>
      <c r="AD152" s="138">
        <v>0</v>
      </c>
      <c r="AE152" s="138">
        <v>0</v>
      </c>
      <c r="AF152" s="138">
        <v>0</v>
      </c>
      <c r="AG152" s="138">
        <v>0</v>
      </c>
      <c r="AH152" s="117">
        <f t="shared" si="35"/>
        <v>0</v>
      </c>
      <c r="AI152" s="138">
        <v>0</v>
      </c>
      <c r="AJ152" s="138">
        <v>0</v>
      </c>
      <c r="AK152" s="138">
        <v>0</v>
      </c>
      <c r="AL152" s="138">
        <v>0</v>
      </c>
      <c r="AM152" s="138">
        <v>0</v>
      </c>
      <c r="AN152" s="138">
        <v>0</v>
      </c>
      <c r="AO152" s="138">
        <v>0</v>
      </c>
      <c r="AP152" s="138">
        <v>0</v>
      </c>
      <c r="AQ152" s="138">
        <v>0</v>
      </c>
      <c r="AR152" s="119">
        <f t="shared" si="36"/>
        <v>0</v>
      </c>
      <c r="AS152" s="119">
        <f t="shared" si="37"/>
        <v>0</v>
      </c>
      <c r="AT152" s="138">
        <v>0</v>
      </c>
      <c r="AU152" s="138">
        <v>0</v>
      </c>
      <c r="AV152" s="138">
        <v>0</v>
      </c>
      <c r="AW152" s="138">
        <v>0</v>
      </c>
      <c r="AX152" s="138">
        <v>0</v>
      </c>
      <c r="AY152" s="138">
        <v>0</v>
      </c>
      <c r="AZ152" s="119">
        <f t="shared" si="38"/>
        <v>0</v>
      </c>
      <c r="BA152" s="138">
        <v>0</v>
      </c>
      <c r="BB152" s="138">
        <v>0</v>
      </c>
      <c r="BC152" s="138">
        <v>0</v>
      </c>
      <c r="BD152" s="138">
        <v>0</v>
      </c>
      <c r="BE152" s="138">
        <v>0</v>
      </c>
      <c r="BF152" s="138">
        <v>0</v>
      </c>
      <c r="BG152" s="138">
        <v>0</v>
      </c>
      <c r="BH152" s="138">
        <v>0</v>
      </c>
      <c r="BI152" s="138">
        <v>0</v>
      </c>
      <c r="BJ152" s="124">
        <f t="shared" si="39"/>
        <v>0</v>
      </c>
      <c r="BK152" s="119">
        <f t="shared" si="40"/>
        <v>0</v>
      </c>
      <c r="BL152" s="119">
        <f t="shared" si="41"/>
        <v>0</v>
      </c>
      <c r="BM152" s="133">
        <v>0</v>
      </c>
      <c r="BN152" s="117">
        <v>0</v>
      </c>
      <c r="BO152" s="117">
        <f t="shared" si="42"/>
        <v>0</v>
      </c>
      <c r="BP152" s="117">
        <f t="shared" si="43"/>
        <v>0</v>
      </c>
      <c r="BQ152" s="117">
        <f t="shared" si="44"/>
        <v>0</v>
      </c>
    </row>
    <row r="153" spans="1:69" x14ac:dyDescent="0.25">
      <c r="A153" s="117">
        <v>148</v>
      </c>
      <c r="B153" s="117">
        <v>2171</v>
      </c>
      <c r="C153" s="138">
        <v>0</v>
      </c>
      <c r="D153" s="117">
        <f t="shared" si="45"/>
        <v>0.22647</v>
      </c>
      <c r="E153" s="138">
        <v>0</v>
      </c>
      <c r="F153" s="119">
        <f t="shared" si="31"/>
        <v>0</v>
      </c>
      <c r="G153" s="138">
        <v>0</v>
      </c>
      <c r="H153" s="138">
        <v>0</v>
      </c>
      <c r="I153" s="138">
        <v>0</v>
      </c>
      <c r="J153" s="138">
        <v>0</v>
      </c>
      <c r="K153" s="138">
        <v>0</v>
      </c>
      <c r="L153" s="138">
        <v>0</v>
      </c>
      <c r="M153" s="119">
        <f t="shared" si="32"/>
        <v>0</v>
      </c>
      <c r="N153" s="138">
        <v>0</v>
      </c>
      <c r="O153" s="138">
        <v>0</v>
      </c>
      <c r="P153" s="138">
        <v>0</v>
      </c>
      <c r="Q153" s="138">
        <v>0</v>
      </c>
      <c r="R153" s="138">
        <v>0</v>
      </c>
      <c r="S153" s="138">
        <v>0</v>
      </c>
      <c r="T153" s="138">
        <v>0</v>
      </c>
      <c r="U153" s="119">
        <f t="shared" si="33"/>
        <v>0</v>
      </c>
      <c r="V153" s="138">
        <v>0</v>
      </c>
      <c r="W153" s="138">
        <v>0</v>
      </c>
      <c r="X153" s="138">
        <v>0</v>
      </c>
      <c r="Y153" s="138">
        <v>0</v>
      </c>
      <c r="Z153" s="138">
        <v>0</v>
      </c>
      <c r="AA153" s="138">
        <v>0</v>
      </c>
      <c r="AB153" s="138">
        <v>0</v>
      </c>
      <c r="AC153" s="119">
        <f t="shared" si="34"/>
        <v>0</v>
      </c>
      <c r="AD153" s="138">
        <v>0</v>
      </c>
      <c r="AE153" s="138">
        <v>0</v>
      </c>
      <c r="AF153" s="138">
        <v>0</v>
      </c>
      <c r="AG153" s="138">
        <v>0</v>
      </c>
      <c r="AH153" s="117">
        <f t="shared" si="35"/>
        <v>0</v>
      </c>
      <c r="AI153" s="138">
        <v>0</v>
      </c>
      <c r="AJ153" s="138">
        <v>0</v>
      </c>
      <c r="AK153" s="138">
        <v>0</v>
      </c>
      <c r="AL153" s="138">
        <v>0</v>
      </c>
      <c r="AM153" s="138">
        <v>0</v>
      </c>
      <c r="AN153" s="138">
        <v>0</v>
      </c>
      <c r="AO153" s="138">
        <v>0</v>
      </c>
      <c r="AP153" s="138">
        <v>0</v>
      </c>
      <c r="AQ153" s="138">
        <v>0</v>
      </c>
      <c r="AR153" s="119">
        <f t="shared" si="36"/>
        <v>0</v>
      </c>
      <c r="AS153" s="119">
        <f t="shared" si="37"/>
        <v>0</v>
      </c>
      <c r="AT153" s="138">
        <v>0</v>
      </c>
      <c r="AU153" s="138">
        <v>0</v>
      </c>
      <c r="AV153" s="138">
        <v>0</v>
      </c>
      <c r="AW153" s="138">
        <v>0</v>
      </c>
      <c r="AX153" s="138">
        <v>0</v>
      </c>
      <c r="AY153" s="138">
        <v>0</v>
      </c>
      <c r="AZ153" s="119">
        <f t="shared" si="38"/>
        <v>0</v>
      </c>
      <c r="BA153" s="138">
        <v>0</v>
      </c>
      <c r="BB153" s="138">
        <v>0</v>
      </c>
      <c r="BC153" s="138">
        <v>0</v>
      </c>
      <c r="BD153" s="138">
        <v>0</v>
      </c>
      <c r="BE153" s="138">
        <v>0</v>
      </c>
      <c r="BF153" s="138">
        <v>0</v>
      </c>
      <c r="BG153" s="138">
        <v>0</v>
      </c>
      <c r="BH153" s="138">
        <v>0</v>
      </c>
      <c r="BI153" s="138">
        <v>0</v>
      </c>
      <c r="BJ153" s="124">
        <f t="shared" si="39"/>
        <v>0</v>
      </c>
      <c r="BK153" s="119">
        <f t="shared" si="40"/>
        <v>0</v>
      </c>
      <c r="BL153" s="119">
        <f t="shared" si="41"/>
        <v>0</v>
      </c>
      <c r="BM153" s="133">
        <v>0</v>
      </c>
      <c r="BN153" s="117">
        <v>0</v>
      </c>
      <c r="BO153" s="117">
        <f t="shared" si="42"/>
        <v>0</v>
      </c>
      <c r="BP153" s="117">
        <f t="shared" si="43"/>
        <v>0</v>
      </c>
      <c r="BQ153" s="117">
        <f t="shared" si="44"/>
        <v>0</v>
      </c>
    </row>
    <row r="154" spans="1:69" x14ac:dyDescent="0.25">
      <c r="A154" s="117">
        <v>149</v>
      </c>
      <c r="B154" s="117">
        <v>2172</v>
      </c>
      <c r="C154" s="138">
        <v>0</v>
      </c>
      <c r="D154" s="117">
        <f t="shared" si="45"/>
        <v>0.22647</v>
      </c>
      <c r="E154" s="138">
        <v>0</v>
      </c>
      <c r="F154" s="119">
        <f t="shared" si="31"/>
        <v>0</v>
      </c>
      <c r="G154" s="138">
        <v>0</v>
      </c>
      <c r="H154" s="138">
        <v>0</v>
      </c>
      <c r="I154" s="138">
        <v>0</v>
      </c>
      <c r="J154" s="138">
        <v>0</v>
      </c>
      <c r="K154" s="138">
        <v>0</v>
      </c>
      <c r="L154" s="138">
        <v>0</v>
      </c>
      <c r="M154" s="119">
        <f t="shared" si="32"/>
        <v>0</v>
      </c>
      <c r="N154" s="138">
        <v>0</v>
      </c>
      <c r="O154" s="138">
        <v>0</v>
      </c>
      <c r="P154" s="138">
        <v>0</v>
      </c>
      <c r="Q154" s="138">
        <v>0</v>
      </c>
      <c r="R154" s="138">
        <v>0</v>
      </c>
      <c r="S154" s="138">
        <v>0</v>
      </c>
      <c r="T154" s="138">
        <v>0</v>
      </c>
      <c r="U154" s="119">
        <f t="shared" si="33"/>
        <v>0</v>
      </c>
      <c r="V154" s="138">
        <v>0</v>
      </c>
      <c r="W154" s="138">
        <v>0</v>
      </c>
      <c r="X154" s="138">
        <v>0</v>
      </c>
      <c r="Y154" s="138">
        <v>0</v>
      </c>
      <c r="Z154" s="138">
        <v>0</v>
      </c>
      <c r="AA154" s="138">
        <v>0</v>
      </c>
      <c r="AB154" s="138">
        <v>0</v>
      </c>
      <c r="AC154" s="119">
        <f t="shared" si="34"/>
        <v>0</v>
      </c>
      <c r="AD154" s="138">
        <v>0</v>
      </c>
      <c r="AE154" s="138">
        <v>0</v>
      </c>
      <c r="AF154" s="138">
        <v>0</v>
      </c>
      <c r="AG154" s="138">
        <v>0</v>
      </c>
      <c r="AH154" s="117">
        <f t="shared" si="35"/>
        <v>0</v>
      </c>
      <c r="AI154" s="138">
        <v>0</v>
      </c>
      <c r="AJ154" s="138">
        <v>0</v>
      </c>
      <c r="AK154" s="138">
        <v>0</v>
      </c>
      <c r="AL154" s="138">
        <v>0</v>
      </c>
      <c r="AM154" s="138">
        <v>0</v>
      </c>
      <c r="AN154" s="138">
        <v>0</v>
      </c>
      <c r="AO154" s="138">
        <v>0</v>
      </c>
      <c r="AP154" s="138">
        <v>0</v>
      </c>
      <c r="AQ154" s="138">
        <v>0</v>
      </c>
      <c r="AR154" s="119">
        <f t="shared" si="36"/>
        <v>0</v>
      </c>
      <c r="AS154" s="119">
        <f t="shared" si="37"/>
        <v>0</v>
      </c>
      <c r="AT154" s="138">
        <v>0</v>
      </c>
      <c r="AU154" s="138">
        <v>0</v>
      </c>
      <c r="AV154" s="138">
        <v>0</v>
      </c>
      <c r="AW154" s="138">
        <v>0</v>
      </c>
      <c r="AX154" s="138">
        <v>0</v>
      </c>
      <c r="AY154" s="138">
        <v>0</v>
      </c>
      <c r="AZ154" s="119">
        <f t="shared" si="38"/>
        <v>0</v>
      </c>
      <c r="BA154" s="138">
        <v>0</v>
      </c>
      <c r="BB154" s="138">
        <v>0</v>
      </c>
      <c r="BC154" s="138">
        <v>0</v>
      </c>
      <c r="BD154" s="138">
        <v>0</v>
      </c>
      <c r="BE154" s="138">
        <v>0</v>
      </c>
      <c r="BF154" s="138">
        <v>0</v>
      </c>
      <c r="BG154" s="138">
        <v>0</v>
      </c>
      <c r="BH154" s="138">
        <v>0</v>
      </c>
      <c r="BI154" s="138">
        <v>0</v>
      </c>
      <c r="BJ154" s="124">
        <f t="shared" si="39"/>
        <v>0</v>
      </c>
      <c r="BK154" s="119">
        <f t="shared" si="40"/>
        <v>0</v>
      </c>
      <c r="BL154" s="119">
        <f t="shared" si="41"/>
        <v>0</v>
      </c>
      <c r="BM154" s="133">
        <v>0</v>
      </c>
      <c r="BN154" s="117">
        <v>0</v>
      </c>
      <c r="BO154" s="117">
        <f t="shared" si="42"/>
        <v>0</v>
      </c>
      <c r="BP154" s="117">
        <f t="shared" si="43"/>
        <v>0</v>
      </c>
      <c r="BQ154" s="117">
        <f t="shared" si="44"/>
        <v>0</v>
      </c>
    </row>
    <row r="155" spans="1:69" x14ac:dyDescent="0.25">
      <c r="A155" s="117">
        <v>150</v>
      </c>
      <c r="B155" s="117">
        <v>2173</v>
      </c>
      <c r="C155" s="138">
        <v>0</v>
      </c>
      <c r="D155" s="117">
        <f t="shared" si="45"/>
        <v>0.22647</v>
      </c>
      <c r="E155" s="138">
        <v>0</v>
      </c>
      <c r="F155" s="119">
        <f t="shared" si="31"/>
        <v>0</v>
      </c>
      <c r="G155" s="138">
        <v>0</v>
      </c>
      <c r="H155" s="138">
        <v>0</v>
      </c>
      <c r="I155" s="138">
        <v>0</v>
      </c>
      <c r="J155" s="138">
        <v>0</v>
      </c>
      <c r="K155" s="138">
        <v>0</v>
      </c>
      <c r="L155" s="138">
        <v>0</v>
      </c>
      <c r="M155" s="119">
        <f t="shared" si="32"/>
        <v>0</v>
      </c>
      <c r="N155" s="138">
        <v>0</v>
      </c>
      <c r="O155" s="138">
        <v>0</v>
      </c>
      <c r="P155" s="138">
        <v>0</v>
      </c>
      <c r="Q155" s="138">
        <v>0</v>
      </c>
      <c r="R155" s="138">
        <v>0</v>
      </c>
      <c r="S155" s="138">
        <v>0</v>
      </c>
      <c r="T155" s="138">
        <v>0</v>
      </c>
      <c r="U155" s="119">
        <f t="shared" si="33"/>
        <v>0</v>
      </c>
      <c r="V155" s="138">
        <v>0</v>
      </c>
      <c r="W155" s="138">
        <v>0</v>
      </c>
      <c r="X155" s="138">
        <v>0</v>
      </c>
      <c r="Y155" s="138">
        <v>0</v>
      </c>
      <c r="Z155" s="138">
        <v>0</v>
      </c>
      <c r="AA155" s="138">
        <v>0</v>
      </c>
      <c r="AB155" s="138">
        <v>0</v>
      </c>
      <c r="AC155" s="119">
        <f t="shared" si="34"/>
        <v>0</v>
      </c>
      <c r="AD155" s="138">
        <v>0</v>
      </c>
      <c r="AE155" s="138">
        <v>0</v>
      </c>
      <c r="AF155" s="138">
        <v>0</v>
      </c>
      <c r="AG155" s="138">
        <v>0</v>
      </c>
      <c r="AH155" s="117">
        <f t="shared" si="35"/>
        <v>0</v>
      </c>
      <c r="AI155" s="138">
        <v>0</v>
      </c>
      <c r="AJ155" s="138">
        <v>0</v>
      </c>
      <c r="AK155" s="138">
        <v>0</v>
      </c>
      <c r="AL155" s="138">
        <v>0</v>
      </c>
      <c r="AM155" s="138">
        <v>0</v>
      </c>
      <c r="AN155" s="138">
        <v>0</v>
      </c>
      <c r="AO155" s="138">
        <v>0</v>
      </c>
      <c r="AP155" s="138">
        <v>0</v>
      </c>
      <c r="AQ155" s="138">
        <v>0</v>
      </c>
      <c r="AR155" s="119">
        <f t="shared" si="36"/>
        <v>0</v>
      </c>
      <c r="AS155" s="119">
        <f t="shared" si="37"/>
        <v>0</v>
      </c>
      <c r="AT155" s="138">
        <v>0</v>
      </c>
      <c r="AU155" s="138">
        <v>0</v>
      </c>
      <c r="AV155" s="138">
        <v>0</v>
      </c>
      <c r="AW155" s="138">
        <v>0</v>
      </c>
      <c r="AX155" s="138">
        <v>0</v>
      </c>
      <c r="AY155" s="138">
        <v>0</v>
      </c>
      <c r="AZ155" s="119">
        <f t="shared" si="38"/>
        <v>0</v>
      </c>
      <c r="BA155" s="138">
        <v>0</v>
      </c>
      <c r="BB155" s="138">
        <v>0</v>
      </c>
      <c r="BC155" s="138">
        <v>0</v>
      </c>
      <c r="BD155" s="138">
        <v>0</v>
      </c>
      <c r="BE155" s="138">
        <v>0</v>
      </c>
      <c r="BF155" s="138">
        <v>0</v>
      </c>
      <c r="BG155" s="138">
        <v>0</v>
      </c>
      <c r="BH155" s="138">
        <v>0</v>
      </c>
      <c r="BI155" s="138">
        <v>0</v>
      </c>
      <c r="BJ155" s="124">
        <f t="shared" si="39"/>
        <v>0</v>
      </c>
      <c r="BK155" s="119">
        <f t="shared" si="40"/>
        <v>0</v>
      </c>
      <c r="BL155" s="119">
        <f>BO154+SUMPRODUCT($D155,$BK155)</f>
        <v>0</v>
      </c>
      <c r="BM155" s="133">
        <v>0</v>
      </c>
      <c r="BN155" s="117">
        <v>0</v>
      </c>
      <c r="BO155" s="117">
        <f t="shared" si="42"/>
        <v>0</v>
      </c>
      <c r="BP155" s="117">
        <f t="shared" si="43"/>
        <v>0</v>
      </c>
      <c r="BQ155" s="117">
        <f t="shared" si="44"/>
        <v>0</v>
      </c>
    </row>
    <row r="156" spans="1:69" ht="15" customHeight="1" x14ac:dyDescent="0.25">
      <c r="A156" s="150" t="s">
        <v>10</v>
      </c>
      <c r="B156" s="151"/>
      <c r="C156" s="151"/>
      <c r="D156" s="152"/>
      <c r="E156" s="141">
        <f t="shared" ref="E156:V156" si="46">ROUND(SUM(E6:E155),2)</f>
        <v>22194256681.34</v>
      </c>
      <c r="F156" s="119">
        <f>ROUND(SUM(F6:F155),2)</f>
        <v>890841539.65999997</v>
      </c>
      <c r="G156" s="119">
        <f t="shared" si="46"/>
        <v>890841539.65999997</v>
      </c>
      <c r="H156" s="121">
        <f t="shared" si="46"/>
        <v>0</v>
      </c>
      <c r="I156" s="121">
        <f t="shared" si="46"/>
        <v>0</v>
      </c>
      <c r="J156" s="121">
        <f t="shared" si="46"/>
        <v>0</v>
      </c>
      <c r="K156" s="121">
        <f t="shared" si="46"/>
        <v>0</v>
      </c>
      <c r="L156" s="121">
        <f t="shared" si="46"/>
        <v>0</v>
      </c>
      <c r="M156" s="119">
        <f t="shared" si="46"/>
        <v>6214391872.6000004</v>
      </c>
      <c r="N156" s="119">
        <f t="shared" si="46"/>
        <v>6214391872.6000004</v>
      </c>
      <c r="O156" s="121">
        <f t="shared" si="46"/>
        <v>0</v>
      </c>
      <c r="P156" s="121">
        <f t="shared" si="46"/>
        <v>0</v>
      </c>
      <c r="Q156" s="121">
        <f t="shared" si="46"/>
        <v>0</v>
      </c>
      <c r="R156" s="121">
        <f t="shared" si="46"/>
        <v>0</v>
      </c>
      <c r="S156" s="121">
        <f t="shared" si="46"/>
        <v>0</v>
      </c>
      <c r="T156" s="121">
        <f t="shared" si="46"/>
        <v>0</v>
      </c>
      <c r="U156" s="119">
        <f t="shared" si="46"/>
        <v>3107195936.3000002</v>
      </c>
      <c r="V156" s="119">
        <f t="shared" si="46"/>
        <v>3107195936.3000002</v>
      </c>
      <c r="W156" s="119">
        <f t="shared" ref="W156:Y156" si="47">ROUND(SUM(W6:W155),2)</f>
        <v>0</v>
      </c>
      <c r="X156" s="119">
        <f t="shared" si="47"/>
        <v>0</v>
      </c>
      <c r="Y156" s="119">
        <f t="shared" si="47"/>
        <v>0</v>
      </c>
      <c r="Z156" s="119">
        <f t="shared" ref="Z156" si="48">ROUND(SUM(Z6:Z155),2)</f>
        <v>0</v>
      </c>
      <c r="AA156" s="119">
        <f t="shared" ref="AA156" si="49">ROUND(SUM(AA6:AA155),2)</f>
        <v>0</v>
      </c>
      <c r="AB156" s="119">
        <f t="shared" ref="AB156" si="50">ROUND(SUM(AB6:AB155),2)</f>
        <v>0</v>
      </c>
      <c r="AC156" s="119">
        <f>ROUND(SUM(AC6:AC155),2)</f>
        <v>1425486585.0899999</v>
      </c>
      <c r="AD156" s="119">
        <f t="shared" ref="AD156:AF156" si="51">ROUND(SUM(AD6:AD155),2)</f>
        <v>1425486585.0899999</v>
      </c>
      <c r="AE156" s="119">
        <f t="shared" si="51"/>
        <v>0</v>
      </c>
      <c r="AF156" s="119">
        <f t="shared" si="51"/>
        <v>0</v>
      </c>
      <c r="AG156" s="119">
        <f t="shared" ref="AG156" si="52">ROUND(SUM(AG6:AG155),2)</f>
        <v>0</v>
      </c>
      <c r="AH156" s="119">
        <f t="shared" ref="AH156" si="53">ROUND(SUM(AH6:AH155),2)</f>
        <v>0</v>
      </c>
      <c r="AI156" s="119">
        <f t="shared" ref="AI156" si="54">ROUND(SUM(AI6:AI155),2)</f>
        <v>0</v>
      </c>
      <c r="AJ156" s="119">
        <f t="shared" ref="AJ156:AK156" si="55">ROUND(SUM(AJ6:AJ155),2)</f>
        <v>0</v>
      </c>
      <c r="AK156" s="119">
        <f t="shared" si="55"/>
        <v>0</v>
      </c>
      <c r="AL156" s="119">
        <f t="shared" ref="AL156" si="56">ROUND(SUM(AL6:AL155),2)</f>
        <v>0</v>
      </c>
      <c r="AM156" s="119">
        <f t="shared" ref="AM156" si="57">ROUND(SUM(AM6:AM155),2)</f>
        <v>0</v>
      </c>
      <c r="AN156" s="119">
        <f t="shared" ref="AN156" si="58">ROUND(SUM(AN6:AN155),2)</f>
        <v>2465235988.5799999</v>
      </c>
      <c r="AO156" s="119">
        <f t="shared" ref="AO156" si="59">ROUND(SUM(AO6:AO155),2)</f>
        <v>0</v>
      </c>
      <c r="AP156" s="119">
        <f t="shared" ref="AP156" si="60">ROUND(SUM(AP6:AP155),2)</f>
        <v>0</v>
      </c>
      <c r="AQ156" s="119">
        <f t="shared" ref="AQ156:AU156" si="61">ROUND(SUM(AQ6:AQ155),2)</f>
        <v>0</v>
      </c>
      <c r="AR156" s="119">
        <f t="shared" si="61"/>
        <v>14103151922.23</v>
      </c>
      <c r="AS156" s="119">
        <f t="shared" si="61"/>
        <v>41977609509.629997</v>
      </c>
      <c r="AT156" s="119">
        <f t="shared" si="61"/>
        <v>33505198012.009998</v>
      </c>
      <c r="AU156" s="119">
        <f t="shared" si="61"/>
        <v>0</v>
      </c>
      <c r="AV156" s="119">
        <f t="shared" ref="AV156" si="62">ROUND(SUM(AV6:AV155),2)</f>
        <v>0</v>
      </c>
      <c r="AW156" s="119">
        <f t="shared" ref="AW156" si="63">ROUND(SUM(AW6:AW155),2)</f>
        <v>0</v>
      </c>
      <c r="AX156" s="119">
        <f t="shared" ref="AX156:BB156" si="64">ROUND(SUM(AX6:AX155),2)</f>
        <v>8472411497.6300001</v>
      </c>
      <c r="AY156" s="119">
        <f t="shared" si="64"/>
        <v>0</v>
      </c>
      <c r="AZ156" s="119">
        <f t="shared" si="64"/>
        <v>51083837692.339996</v>
      </c>
      <c r="BA156" s="119">
        <f t="shared" si="64"/>
        <v>43665849520.900002</v>
      </c>
      <c r="BB156" s="119">
        <f t="shared" si="64"/>
        <v>0</v>
      </c>
      <c r="BC156" s="119">
        <f t="shared" ref="BC156" si="65">ROUND(SUM(BC6:BC155),2)</f>
        <v>0</v>
      </c>
      <c r="BD156" s="119">
        <f t="shared" ref="BD156:BE156" si="66">ROUND(SUM(BD6:BD155),2)</f>
        <v>0</v>
      </c>
      <c r="BE156" s="119">
        <f t="shared" si="66"/>
        <v>7196045604.6300001</v>
      </c>
      <c r="BF156" s="119">
        <f t="shared" ref="BF156" si="67">ROUND(SUM(BF6:BF155),2)</f>
        <v>0</v>
      </c>
      <c r="BG156" s="119">
        <f t="shared" ref="BG156" si="68">ROUND(SUM(BG6:BG155),2)</f>
        <v>0</v>
      </c>
      <c r="BH156" s="119">
        <f t="shared" ref="BH156:BK156" si="69">ROUND(SUM(BH6:BH155),2)</f>
        <v>0</v>
      </c>
      <c r="BI156" s="119">
        <f t="shared" si="69"/>
        <v>221942566.81</v>
      </c>
      <c r="BJ156" s="124">
        <f>ROUND(SUM(BJ6:BJ155),2)</f>
        <v>93061447201.970001</v>
      </c>
      <c r="BK156" s="119">
        <f t="shared" si="69"/>
        <v>-78958295279.740005</v>
      </c>
      <c r="BL156" s="150" t="s">
        <v>137</v>
      </c>
      <c r="BM156" s="151"/>
      <c r="BN156" s="151"/>
      <c r="BO156" s="152"/>
      <c r="BP156" s="122">
        <f>SUM(BP6:BP155)</f>
        <v>63362531496.107277</v>
      </c>
      <c r="BQ156" s="122">
        <f>SUM(BQ6:BQ155)</f>
        <v>1049292876567.629</v>
      </c>
    </row>
    <row r="157" spans="1:69" x14ac:dyDescent="0.25">
      <c r="A157" s="150" t="s">
        <v>11</v>
      </c>
      <c r="B157" s="151"/>
      <c r="C157" s="151"/>
      <c r="D157" s="152"/>
      <c r="E157" s="141">
        <f>ROUND(SUMPRODUCT($D$6:$D$155,E6:E155),2)</f>
        <v>18419449904.669998</v>
      </c>
      <c r="F157" s="119">
        <f>ROUND(SUM(G157:J157),2)</f>
        <v>710367996.92999995</v>
      </c>
      <c r="G157" s="119">
        <f t="shared" ref="G157:L157" si="70">ROUND(SUMPRODUCT($D$6:$D$155,G6:G155),2)</f>
        <v>710367996.92999995</v>
      </c>
      <c r="H157" s="121">
        <f t="shared" si="70"/>
        <v>0</v>
      </c>
      <c r="I157" s="121">
        <f t="shared" si="70"/>
        <v>0</v>
      </c>
      <c r="J157" s="121">
        <f t="shared" si="70"/>
        <v>0</v>
      </c>
      <c r="K157" s="121">
        <f t="shared" si="70"/>
        <v>0</v>
      </c>
      <c r="L157" s="121">
        <f t="shared" si="70"/>
        <v>0</v>
      </c>
      <c r="M157" s="119">
        <f>ROUND(SUM(N157:T157),2)</f>
        <v>5157445975.6599998</v>
      </c>
      <c r="N157" s="119">
        <f t="shared" ref="N157:T157" si="71">ROUND(SUMPRODUCT($D$6:$D$155,N6:N155),2)</f>
        <v>5157445975.6599998</v>
      </c>
      <c r="O157" s="121">
        <f t="shared" si="71"/>
        <v>0</v>
      </c>
      <c r="P157" s="121">
        <f t="shared" si="71"/>
        <v>0</v>
      </c>
      <c r="Q157" s="121">
        <f t="shared" si="71"/>
        <v>0</v>
      </c>
      <c r="R157" s="121">
        <f t="shared" si="71"/>
        <v>0</v>
      </c>
      <c r="S157" s="121">
        <f t="shared" si="71"/>
        <v>0</v>
      </c>
      <c r="T157" s="121">
        <f t="shared" si="71"/>
        <v>0</v>
      </c>
      <c r="U157" s="119">
        <f>ROUND(SUM(V157:AB157),2)</f>
        <v>2578722987.8299999</v>
      </c>
      <c r="V157" s="119">
        <f>ROUND(SUMPRODUCT($D$6:$D$155,V6:V155),2)</f>
        <v>2578722987.8299999</v>
      </c>
      <c r="W157" s="119">
        <f t="shared" ref="W157:AQ157" si="72">ROUND(SUMPRODUCT($D$6:$D$155,W6:W155),2)</f>
        <v>0</v>
      </c>
      <c r="X157" s="119">
        <f t="shared" si="72"/>
        <v>0</v>
      </c>
      <c r="Y157" s="119">
        <f t="shared" si="72"/>
        <v>0</v>
      </c>
      <c r="Z157" s="119">
        <f t="shared" si="72"/>
        <v>0</v>
      </c>
      <c r="AA157" s="119">
        <f t="shared" si="72"/>
        <v>0</v>
      </c>
      <c r="AB157" s="119">
        <f t="shared" si="72"/>
        <v>0</v>
      </c>
      <c r="AC157" s="119">
        <f t="shared" si="72"/>
        <v>954770278.00999999</v>
      </c>
      <c r="AD157" s="119">
        <f t="shared" si="72"/>
        <v>954770278.00999999</v>
      </c>
      <c r="AE157" s="119">
        <f t="shared" si="72"/>
        <v>0</v>
      </c>
      <c r="AF157" s="119">
        <f t="shared" si="72"/>
        <v>0</v>
      </c>
      <c r="AG157" s="119">
        <f t="shared" si="72"/>
        <v>0</v>
      </c>
      <c r="AH157" s="119">
        <f t="shared" si="72"/>
        <v>0</v>
      </c>
      <c r="AI157" s="119">
        <f t="shared" si="72"/>
        <v>0</v>
      </c>
      <c r="AJ157" s="119">
        <f t="shared" si="72"/>
        <v>0</v>
      </c>
      <c r="AK157" s="119">
        <f t="shared" si="72"/>
        <v>0</v>
      </c>
      <c r="AL157" s="119">
        <f t="shared" si="72"/>
        <v>0</v>
      </c>
      <c r="AM157" s="119">
        <f t="shared" si="72"/>
        <v>0</v>
      </c>
      <c r="AN157" s="119">
        <f t="shared" si="72"/>
        <v>1559934352.28</v>
      </c>
      <c r="AO157" s="119">
        <f t="shared" si="72"/>
        <v>0</v>
      </c>
      <c r="AP157" s="119">
        <f t="shared" si="72"/>
        <v>0</v>
      </c>
      <c r="AQ157" s="119">
        <f t="shared" si="72"/>
        <v>0</v>
      </c>
      <c r="AR157" s="119">
        <f>ROUND(F155+K155+L155+M155+U155+AC155+AH155+AN155+AO155+AP155+AQ155,2)</f>
        <v>0</v>
      </c>
      <c r="AS157" s="119">
        <f>ROUND(SUM(AT157:AY157),2)</f>
        <v>32991639333.759998</v>
      </c>
      <c r="AT157" s="119">
        <f>ROUND(SUMPRODUCT($D$6:$D$155,AT6:AT155),2)</f>
        <v>26555041869.830002</v>
      </c>
      <c r="AU157" s="119">
        <f>ROUND(SUMPRODUCT($D$6:$D$155,AU6:AU155),2)</f>
        <v>0</v>
      </c>
      <c r="AV157" s="119">
        <f t="shared" ref="AV157:AY157" si="73">ROUND(SUMPRODUCT($D$6:$D$155,AV6:AV155),2)</f>
        <v>0</v>
      </c>
      <c r="AW157" s="119">
        <f t="shared" si="73"/>
        <v>0</v>
      </c>
      <c r="AX157" s="119">
        <f t="shared" si="73"/>
        <v>6436597463.9300003</v>
      </c>
      <c r="AY157" s="119">
        <f t="shared" si="73"/>
        <v>0</v>
      </c>
      <c r="AZ157" s="119">
        <f>ROUND(SUM(BA157:BI157),2)</f>
        <v>31411193507.060001</v>
      </c>
      <c r="BA157" s="119">
        <f>ROUND(SUMPRODUCT($D$6:$D$155,BA6:BA155),2)</f>
        <v>27351437498.27</v>
      </c>
      <c r="BB157" s="119">
        <f>ROUND(SUMPRODUCT($D$6:$D$155,BB6:BB155),2)</f>
        <v>0</v>
      </c>
      <c r="BC157" s="119">
        <f t="shared" ref="BC157:BI157" si="74">ROUND(SUMPRODUCT($D$6:$D$155,BC6:BC155),2)</f>
        <v>0</v>
      </c>
      <c r="BD157" s="119">
        <f t="shared" si="74"/>
        <v>0</v>
      </c>
      <c r="BE157" s="119">
        <f t="shared" si="74"/>
        <v>3875561509.7399998</v>
      </c>
      <c r="BF157" s="119">
        <f t="shared" si="74"/>
        <v>0</v>
      </c>
      <c r="BG157" s="119">
        <f t="shared" si="74"/>
        <v>0</v>
      </c>
      <c r="BH157" s="119">
        <f t="shared" si="74"/>
        <v>0</v>
      </c>
      <c r="BI157" s="119">
        <f t="shared" si="74"/>
        <v>184194499.05000001</v>
      </c>
      <c r="BJ157" s="119">
        <f>ROUND(SUMPRODUCT($D$6:$D$155,BJ6:BJ155),2)</f>
        <v>64402832840.809998</v>
      </c>
      <c r="BK157" s="119">
        <f>ROUND(AR157-BJ157,2)</f>
        <v>-64402832840.809998</v>
      </c>
      <c r="BL157" s="157">
        <v>-53261474027.379997</v>
      </c>
      <c r="BM157" s="158"/>
      <c r="BN157" s="158"/>
      <c r="BO157" s="159"/>
      <c r="BP157" s="49"/>
      <c r="BQ157" s="49"/>
    </row>
    <row r="160" spans="1:69" x14ac:dyDescent="0.25">
      <c r="G160" s="103"/>
      <c r="BL160" s="103"/>
    </row>
  </sheetData>
  <mergeCells count="15">
    <mergeCell ref="A1:H1"/>
    <mergeCell ref="A2:E2"/>
    <mergeCell ref="F2:L2"/>
    <mergeCell ref="A157:D157"/>
    <mergeCell ref="BL156:BO156"/>
    <mergeCell ref="BL157:BO157"/>
    <mergeCell ref="AS2:AY2"/>
    <mergeCell ref="AZ2:BI2"/>
    <mergeCell ref="BK2:BO2"/>
    <mergeCell ref="BP2:BQ2"/>
    <mergeCell ref="A156:D156"/>
    <mergeCell ref="M2:T2"/>
    <mergeCell ref="U2:AB2"/>
    <mergeCell ref="AC2:AG2"/>
    <mergeCell ref="AH2:AM2"/>
  </mergeCells>
  <pageMargins left="0.511811024" right="0.511811024" top="0.78740157499999996" bottom="0.78740157499999996" header="0.31496062000000002" footer="0.31496062000000002"/>
  <pageSetup paperSize="9" orientation="portrait" horizontalDpi="200" verticalDpi="200" r:id="rId1"/>
  <ignoredErrors>
    <ignoredError sqref="F6:F155 AH6:AH15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zoomScale="120" zoomScaleNormal="120" workbookViewId="0">
      <selection activeCell="G13" sqref="G13"/>
    </sheetView>
  </sheetViews>
  <sheetFormatPr defaultRowHeight="12.75" x14ac:dyDescent="0.25"/>
  <cols>
    <col min="1" max="1" width="18.140625" style="104" customWidth="1"/>
    <col min="2" max="2" width="18.28515625" style="104" customWidth="1"/>
    <col min="3" max="4" width="18.42578125" style="104" customWidth="1"/>
    <col min="5" max="5" width="18.28515625" style="104" customWidth="1"/>
    <col min="6" max="6" width="27.140625" style="104" customWidth="1"/>
    <col min="7" max="16384" width="9.140625" style="104"/>
  </cols>
  <sheetData>
    <row r="1" spans="1:10" x14ac:dyDescent="0.25">
      <c r="A1" s="163" t="s">
        <v>95</v>
      </c>
      <c r="B1" s="163"/>
      <c r="C1" s="163"/>
      <c r="D1" s="163"/>
      <c r="E1" s="163"/>
      <c r="F1" s="164" t="s">
        <v>131</v>
      </c>
      <c r="I1" s="105"/>
    </row>
    <row r="2" spans="1:10" x14ac:dyDescent="0.25">
      <c r="A2" s="163"/>
      <c r="B2" s="163"/>
      <c r="C2" s="163"/>
      <c r="D2" s="163"/>
      <c r="E2" s="163"/>
      <c r="F2" s="164"/>
      <c r="I2" s="106"/>
    </row>
    <row r="3" spans="1:10" x14ac:dyDescent="0.25">
      <c r="A3" s="165" t="s">
        <v>139</v>
      </c>
      <c r="B3" s="166"/>
      <c r="C3" s="166"/>
      <c r="D3" s="166"/>
      <c r="E3" s="167"/>
      <c r="F3" s="113">
        <v>7450122454.4200001</v>
      </c>
    </row>
    <row r="4" spans="1:10" x14ac:dyDescent="0.25">
      <c r="A4" s="160" t="s">
        <v>98</v>
      </c>
      <c r="B4" s="161"/>
      <c r="C4" s="161"/>
      <c r="D4" s="161"/>
      <c r="E4" s="162"/>
      <c r="F4" s="110">
        <v>4798150053.1800003</v>
      </c>
    </row>
    <row r="5" spans="1:10" x14ac:dyDescent="0.25">
      <c r="A5" s="160" t="s">
        <v>99</v>
      </c>
      <c r="B5" s="161"/>
      <c r="C5" s="161"/>
      <c r="D5" s="161"/>
      <c r="E5" s="162"/>
      <c r="F5" s="110">
        <v>2651972401.2399998</v>
      </c>
    </row>
    <row r="6" spans="1:10" x14ac:dyDescent="0.25">
      <c r="A6" s="160" t="s">
        <v>100</v>
      </c>
      <c r="B6" s="161"/>
      <c r="C6" s="161"/>
      <c r="D6" s="161"/>
      <c r="E6" s="162"/>
      <c r="F6" s="111">
        <v>0</v>
      </c>
      <c r="J6" s="106"/>
    </row>
    <row r="7" spans="1:10" x14ac:dyDescent="0.25">
      <c r="A7" s="165" t="s">
        <v>101</v>
      </c>
      <c r="B7" s="166"/>
      <c r="C7" s="166"/>
      <c r="D7" s="166"/>
      <c r="E7" s="167"/>
      <c r="F7" s="113">
        <v>1504112154.53</v>
      </c>
    </row>
    <row r="8" spans="1:10" x14ac:dyDescent="0.25">
      <c r="A8" s="160" t="s">
        <v>102</v>
      </c>
      <c r="B8" s="161"/>
      <c r="C8" s="161"/>
      <c r="D8" s="161"/>
      <c r="E8" s="162"/>
      <c r="F8" s="110">
        <v>56713546.5</v>
      </c>
    </row>
    <row r="9" spans="1:10" x14ac:dyDescent="0.25">
      <c r="A9" s="160" t="s">
        <v>103</v>
      </c>
      <c r="B9" s="161"/>
      <c r="C9" s="161"/>
      <c r="D9" s="161"/>
      <c r="E9" s="162"/>
      <c r="F9" s="110">
        <v>66102608.950000003</v>
      </c>
    </row>
    <row r="10" spans="1:10" x14ac:dyDescent="0.25">
      <c r="A10" s="160" t="s">
        <v>104</v>
      </c>
      <c r="B10" s="161"/>
      <c r="C10" s="161"/>
      <c r="D10" s="161"/>
      <c r="E10" s="162"/>
      <c r="F10" s="110">
        <v>9318516.7699999996</v>
      </c>
    </row>
    <row r="11" spans="1:10" x14ac:dyDescent="0.25">
      <c r="A11" s="160" t="s">
        <v>105</v>
      </c>
      <c r="B11" s="161"/>
      <c r="C11" s="161"/>
      <c r="D11" s="161"/>
      <c r="E11" s="162"/>
      <c r="F11" s="110">
        <v>1371977482.3099999</v>
      </c>
    </row>
    <row r="12" spans="1:10" x14ac:dyDescent="0.25">
      <c r="A12" s="165" t="s">
        <v>106</v>
      </c>
      <c r="B12" s="166"/>
      <c r="C12" s="166"/>
      <c r="D12" s="166"/>
      <c r="E12" s="167"/>
      <c r="F12" s="113">
        <v>5946010299.8900003</v>
      </c>
    </row>
    <row r="13" spans="1:10" x14ac:dyDescent="0.25">
      <c r="A13" s="171" t="s">
        <v>107</v>
      </c>
      <c r="B13" s="172"/>
      <c r="C13" s="172"/>
      <c r="D13" s="172"/>
      <c r="E13" s="173"/>
      <c r="F13" s="114">
        <v>5957823314.3100004</v>
      </c>
    </row>
    <row r="14" spans="1:10" x14ac:dyDescent="0.25">
      <c r="A14" s="174"/>
      <c r="B14" s="175"/>
      <c r="C14" s="175"/>
      <c r="D14" s="175"/>
      <c r="E14" s="176"/>
      <c r="F14" s="108"/>
    </row>
    <row r="15" spans="1:10" x14ac:dyDescent="0.25">
      <c r="A15" s="177" t="s">
        <v>96</v>
      </c>
      <c r="B15" s="178"/>
      <c r="C15" s="178"/>
      <c r="D15" s="178"/>
      <c r="E15" s="179"/>
      <c r="F15" s="109" t="s">
        <v>97</v>
      </c>
    </row>
    <row r="16" spans="1:10" x14ac:dyDescent="0.25">
      <c r="A16" s="168" t="s">
        <v>108</v>
      </c>
      <c r="B16" s="169"/>
      <c r="C16" s="169"/>
      <c r="D16" s="169"/>
      <c r="E16" s="170"/>
      <c r="F16" s="112">
        <v>11296095375.559999</v>
      </c>
    </row>
    <row r="17" spans="1:6" x14ac:dyDescent="0.25">
      <c r="A17" s="180" t="s">
        <v>109</v>
      </c>
      <c r="B17" s="181"/>
      <c r="C17" s="181"/>
      <c r="D17" s="181"/>
      <c r="E17" s="182"/>
      <c r="F17" s="146">
        <v>0.52880000000000005</v>
      </c>
    </row>
    <row r="18" spans="1:6" x14ac:dyDescent="0.25">
      <c r="A18" s="168" t="s">
        <v>110</v>
      </c>
      <c r="B18" s="169"/>
      <c r="C18" s="169"/>
      <c r="D18" s="169"/>
      <c r="E18" s="170"/>
      <c r="F18" s="115">
        <v>0.6</v>
      </c>
    </row>
    <row r="19" spans="1:6" x14ac:dyDescent="0.25">
      <c r="A19" s="168" t="s">
        <v>112</v>
      </c>
      <c r="B19" s="169"/>
      <c r="C19" s="169"/>
      <c r="D19" s="169"/>
      <c r="E19" s="170"/>
      <c r="F19" s="115">
        <v>0.56999999999999995</v>
      </c>
    </row>
    <row r="20" spans="1:6" x14ac:dyDescent="0.25">
      <c r="A20" s="168" t="s">
        <v>111</v>
      </c>
      <c r="B20" s="169"/>
      <c r="C20" s="169"/>
      <c r="D20" s="169"/>
      <c r="E20" s="170"/>
      <c r="F20" s="189">
        <v>0.54</v>
      </c>
    </row>
  </sheetData>
  <mergeCells count="20">
    <mergeCell ref="A18:E18"/>
    <mergeCell ref="A19:E19"/>
    <mergeCell ref="A20:E20"/>
    <mergeCell ref="A12:E12"/>
    <mergeCell ref="A13:E13"/>
    <mergeCell ref="A14:E14"/>
    <mergeCell ref="A15:E15"/>
    <mergeCell ref="A16:E16"/>
    <mergeCell ref="A17:E17"/>
    <mergeCell ref="A11:E11"/>
    <mergeCell ref="A1:E2"/>
    <mergeCell ref="F1:F2"/>
    <mergeCell ref="A3:E3"/>
    <mergeCell ref="A4:E4"/>
    <mergeCell ref="A5:E5"/>
    <mergeCell ref="A6:E6"/>
    <mergeCell ref="A7:E7"/>
    <mergeCell ref="A8:E8"/>
    <mergeCell ref="A9:E9"/>
    <mergeCell ref="A10:E10"/>
  </mergeCells>
  <pageMargins left="0.511811024" right="0.511811024" top="0.78740157499999996" bottom="0.78740157499999996" header="0.31496062000000002" footer="0.31496062000000002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7"/>
  <sheetViews>
    <sheetView topLeftCell="A4" workbookViewId="0">
      <selection activeCell="G15" sqref="G15"/>
    </sheetView>
  </sheetViews>
  <sheetFormatPr defaultColWidth="0" defaultRowHeight="12.75" zeroHeight="1" x14ac:dyDescent="0.25"/>
  <cols>
    <col min="1" max="1" width="48.42578125" style="3" customWidth="1"/>
    <col min="2" max="2" width="17.5703125" style="3" customWidth="1"/>
    <col min="3" max="3" width="18" style="3" customWidth="1"/>
    <col min="4" max="4" width="10" style="3" customWidth="1"/>
    <col min="5" max="5" width="3.28515625" style="3" customWidth="1"/>
    <col min="6" max="6" width="18.85546875" style="3" customWidth="1"/>
    <col min="7" max="7" width="15.140625" style="3" customWidth="1"/>
    <col min="8" max="10" width="18.85546875" style="3" customWidth="1"/>
    <col min="11" max="11" width="12.5703125" style="3" bestFit="1" customWidth="1"/>
    <col min="12" max="17" width="17.42578125" style="3" hidden="1" customWidth="1"/>
    <col min="18" max="16384" width="41.42578125" style="3" hidden="1"/>
  </cols>
  <sheetData>
    <row r="1" spans="1:6" ht="18" x14ac:dyDescent="0.25">
      <c r="A1" s="1" t="s">
        <v>80</v>
      </c>
      <c r="B1" s="2"/>
      <c r="C1" s="2"/>
      <c r="D1" s="2"/>
      <c r="E1" s="2"/>
    </row>
    <row r="2" spans="1:6" x14ac:dyDescent="0.25"/>
    <row r="3" spans="1:6" s="2" customFormat="1" ht="13.5" thickBot="1" x14ac:dyDescent="0.3">
      <c r="A3" s="4" t="s">
        <v>81</v>
      </c>
      <c r="D3" s="3"/>
      <c r="E3" s="3"/>
    </row>
    <row r="4" spans="1:6" x14ac:dyDescent="0.25">
      <c r="A4" s="5" t="s">
        <v>82</v>
      </c>
      <c r="B4" s="5"/>
      <c r="C4" s="6">
        <v>2024</v>
      </c>
    </row>
    <row r="5" spans="1:6" x14ac:dyDescent="0.25">
      <c r="A5" s="7" t="s">
        <v>83</v>
      </c>
      <c r="B5" s="7"/>
      <c r="C5" s="8">
        <v>45291</v>
      </c>
    </row>
    <row r="6" spans="1:6" x14ac:dyDescent="0.25">
      <c r="A6" s="9" t="s">
        <v>84</v>
      </c>
      <c r="B6" s="9"/>
      <c r="C6" s="8">
        <v>45492</v>
      </c>
    </row>
    <row r="7" spans="1:6" ht="13.5" thickBot="1" x14ac:dyDescent="0.3"/>
    <row r="8" spans="1:6" x14ac:dyDescent="0.25">
      <c r="A8" s="10"/>
      <c r="B8" s="11" t="s">
        <v>85</v>
      </c>
      <c r="C8" s="12" t="s">
        <v>86</v>
      </c>
    </row>
    <row r="9" spans="1:6" x14ac:dyDescent="0.25">
      <c r="A9" s="13" t="str">
        <f>CONCATENATE("Contribuições do Ente + Parcelamentos (Ano: ",A28,")")</f>
        <v>Contribuições do Ente + Parcelamentos (Ano: 2023)</v>
      </c>
      <c r="B9" s="14"/>
      <c r="C9" s="15">
        <v>387301569.44815999</v>
      </c>
      <c r="F9" s="16"/>
    </row>
    <row r="10" spans="1:6" x14ac:dyDescent="0.25">
      <c r="A10" s="13" t="str">
        <f>CONCATENATE("Despesas do RPPS- Benefícios e Administrativas (Ano: ",A28,")")</f>
        <v>Despesas do RPPS- Benefícios e Administrativas (Ano: 2023)</v>
      </c>
      <c r="B10" s="14"/>
      <c r="C10" s="15">
        <v>929616925.08000004</v>
      </c>
      <c r="F10" s="17"/>
    </row>
    <row r="11" spans="1:6" x14ac:dyDescent="0.25">
      <c r="A11" s="13" t="s">
        <v>87</v>
      </c>
      <c r="B11" s="18">
        <f>C28-C9-IF(C10-C9&gt;0,C10-C9,0)</f>
        <v>5750526207.0699997</v>
      </c>
      <c r="C11" s="19" t="s">
        <v>88</v>
      </c>
    </row>
    <row r="12" spans="1:6" x14ac:dyDescent="0.25">
      <c r="A12" s="13" t="s">
        <v>89</v>
      </c>
      <c r="B12" s="20"/>
      <c r="C12" s="15">
        <v>2884664295.48</v>
      </c>
    </row>
    <row r="13" spans="1:6" x14ac:dyDescent="0.25">
      <c r="A13" s="13" t="s">
        <v>90</v>
      </c>
      <c r="B13" s="18">
        <f>'Fluxo e Duração do Passivo'!BL157</f>
        <v>-53261474027.379997</v>
      </c>
      <c r="C13" s="145">
        <f>'Fluxo e Duração do Passivo'!AO157-B13</f>
        <v>53261474027.379997</v>
      </c>
    </row>
    <row r="14" spans="1:6" ht="15.75" thickBot="1" x14ac:dyDescent="0.3">
      <c r="A14" s="13" t="str">
        <f>CONCATENATE("Variação Média - ",B17)</f>
        <v>Variação Média - RECEITA CORRENTE LÍQUIDA - RCL</v>
      </c>
      <c r="B14" s="21">
        <f>AVERAGE(I18:I28)</f>
        <v>2.634494843735723E-2</v>
      </c>
      <c r="C14" s="22"/>
      <c r="D14" s="17"/>
    </row>
    <row r="15" spans="1:6" ht="15.75" thickBot="1" x14ac:dyDescent="0.3">
      <c r="A15" s="23" t="str">
        <f>CONCATENATE("Variação Média - ",C17)</f>
        <v>Variação Média - DESPESA TOTAL COM PESSOAL</v>
      </c>
      <c r="B15" s="24">
        <f>AVERAGE(J18:J28)</f>
        <v>2.1731694662923663E-2</v>
      </c>
      <c r="C15" s="25"/>
    </row>
    <row r="16" spans="1:6" ht="13.5" thickBot="1" x14ac:dyDescent="0.3"/>
    <row r="17" spans="1:14" s="34" customFormat="1" ht="84.75" customHeight="1" x14ac:dyDescent="0.25">
      <c r="A17" s="26" t="s">
        <v>91</v>
      </c>
      <c r="B17" s="27" t="s">
        <v>92</v>
      </c>
      <c r="C17" s="28" t="s">
        <v>136</v>
      </c>
      <c r="D17" s="29" t="s">
        <v>93</v>
      </c>
      <c r="E17" s="2"/>
      <c r="F17" s="30" t="s">
        <v>94</v>
      </c>
      <c r="G17" s="31" t="str">
        <f>CONCATENATE(B17," (em base de ",A28,")")</f>
        <v>RECEITA CORRENTE LÍQUIDA - RCL (em base de 2023)</v>
      </c>
      <c r="H17" s="32" t="str">
        <f>CONCATENATE(C17," (em base de ",A28,")")</f>
        <v>DESPESA TOTAL COM PESSOAL (em base de 2023)</v>
      </c>
      <c r="I17" s="31" t="str">
        <f>CONCATENATE("Variação real da ",B17)</f>
        <v>Variação real da RECEITA CORRENTE LÍQUIDA - RCL</v>
      </c>
      <c r="J17" s="33" t="str">
        <f>CONCATENATE("Variação real da ",C17)</f>
        <v>Variação real da DESPESA TOTAL COM PESSOAL</v>
      </c>
      <c r="M17"/>
      <c r="N17" s="35"/>
    </row>
    <row r="18" spans="1:14" ht="12.75" customHeight="1" x14ac:dyDescent="0.25">
      <c r="A18" s="36">
        <v>2013</v>
      </c>
      <c r="B18" s="126">
        <v>5524274804.5900002</v>
      </c>
      <c r="C18" s="37">
        <v>3251533794.1900001</v>
      </c>
      <c r="D18" s="38">
        <v>5.91E-2</v>
      </c>
      <c r="E18" s="39"/>
      <c r="F18" s="40"/>
      <c r="G18" s="41">
        <f t="shared" ref="G18:H26" si="0">IFERROR((1+$F19)*B18,"")</f>
        <v>9808637368.0856953</v>
      </c>
      <c r="H18" s="41">
        <f t="shared" si="0"/>
        <v>5773267443.3187494</v>
      </c>
      <c r="I18" s="42" t="str">
        <f t="shared" ref="I18:J28" si="1">IFERROR(G18/G17-1,"")</f>
        <v/>
      </c>
      <c r="J18" s="21" t="str">
        <f t="shared" si="1"/>
        <v/>
      </c>
      <c r="L18" s="183"/>
      <c r="M18" s="183"/>
      <c r="N18" s="35"/>
    </row>
    <row r="19" spans="1:14" ht="12.75" customHeight="1" x14ac:dyDescent="0.25">
      <c r="A19" s="36">
        <v>2014</v>
      </c>
      <c r="B19" s="126">
        <v>5982485349.9399996</v>
      </c>
      <c r="C19" s="37">
        <v>3467418179.4099998</v>
      </c>
      <c r="D19" s="38">
        <v>6.4100000000000004E-2</v>
      </c>
      <c r="E19" s="39"/>
      <c r="F19" s="40">
        <f>IF(D19="","",((1+F20)*(1+D19))-1)</f>
        <v>0.77555203443824161</v>
      </c>
      <c r="G19" s="41">
        <f>IFERROR((1+$F20)*B19,"")</f>
        <v>9982345676.2362003</v>
      </c>
      <c r="H19" s="41">
        <f t="shared" si="0"/>
        <v>5785716946.4332008</v>
      </c>
      <c r="I19" s="42">
        <f t="shared" si="1"/>
        <v>1.7709728847321804E-2</v>
      </c>
      <c r="J19" s="21">
        <f t="shared" si="1"/>
        <v>2.1564050577387306E-3</v>
      </c>
      <c r="L19" s="183"/>
      <c r="M19" s="183"/>
      <c r="N19" s="35"/>
    </row>
    <row r="20" spans="1:14" ht="12.75" customHeight="1" x14ac:dyDescent="0.25">
      <c r="A20" s="36">
        <v>2015</v>
      </c>
      <c r="B20" s="126">
        <v>6353339374.9099998</v>
      </c>
      <c r="C20" s="37">
        <v>3698382914.4000001</v>
      </c>
      <c r="D20" s="38">
        <v>0.1067</v>
      </c>
      <c r="E20" s="39"/>
      <c r="F20" s="40">
        <f t="shared" ref="F20:F26" si="2">IF(D20="","",((1+F21)*(1+D20))-1)</f>
        <v>0.66859508921928534</v>
      </c>
      <c r="G20" s="41">
        <f t="shared" si="0"/>
        <v>9579064679.7852631</v>
      </c>
      <c r="H20" s="41">
        <f t="shared" si="0"/>
        <v>5576130450.0048332</v>
      </c>
      <c r="I20" s="42">
        <f t="shared" si="1"/>
        <v>-4.0399422092843418E-2</v>
      </c>
      <c r="J20" s="21">
        <f t="shared" si="1"/>
        <v>-3.6224809884205289E-2</v>
      </c>
      <c r="L20" s="183"/>
      <c r="M20" s="183"/>
      <c r="N20" s="35"/>
    </row>
    <row r="21" spans="1:14" ht="12.75" customHeight="1" x14ac:dyDescent="0.25">
      <c r="A21" s="36">
        <v>2016</v>
      </c>
      <c r="B21" s="126">
        <v>6787495872.54</v>
      </c>
      <c r="C21" s="37">
        <v>3879227902.5900002</v>
      </c>
      <c r="D21" s="38">
        <v>6.2899999999999998E-2</v>
      </c>
      <c r="E21" s="39"/>
      <c r="F21" s="40">
        <f t="shared" si="2"/>
        <v>0.50772123359472787</v>
      </c>
      <c r="G21" s="41">
        <f t="shared" si="0"/>
        <v>9628047464.4511547</v>
      </c>
      <c r="H21" s="41">
        <f t="shared" si="0"/>
        <v>5502675960.7565002</v>
      </c>
      <c r="I21" s="42">
        <f t="shared" si="1"/>
        <v>5.1135247859073196E-3</v>
      </c>
      <c r="J21" s="21">
        <f t="shared" si="1"/>
        <v>-1.3173022027895609E-2</v>
      </c>
      <c r="L21" s="183"/>
      <c r="M21" s="183"/>
      <c r="N21" s="35"/>
    </row>
    <row r="22" spans="1:14" ht="12.75" customHeight="1" x14ac:dyDescent="0.25">
      <c r="A22" s="36">
        <v>2017</v>
      </c>
      <c r="B22" s="126">
        <v>6885059829.8599997</v>
      </c>
      <c r="C22" s="37">
        <v>4040083584.6500001</v>
      </c>
      <c r="D22" s="38">
        <v>2.9499999999999998E-2</v>
      </c>
      <c r="E22" s="39"/>
      <c r="F22" s="40">
        <f t="shared" si="2"/>
        <v>0.41849772659208573</v>
      </c>
      <c r="G22" s="41">
        <f t="shared" si="0"/>
        <v>9486587388.1562901</v>
      </c>
      <c r="H22" s="41">
        <f t="shared" si="0"/>
        <v>5566633686.3215437</v>
      </c>
      <c r="I22" s="42">
        <f t="shared" si="1"/>
        <v>-1.4692498849550373E-2</v>
      </c>
      <c r="J22" s="21">
        <f t="shared" si="1"/>
        <v>1.162302232971224E-2</v>
      </c>
      <c r="L22" s="183"/>
      <c r="M22" s="183"/>
      <c r="N22" s="35"/>
    </row>
    <row r="23" spans="1:14" ht="12.75" customHeight="1" x14ac:dyDescent="0.25">
      <c r="A23" s="36">
        <v>2018</v>
      </c>
      <c r="B23" s="126">
        <v>7371485136.6700001</v>
      </c>
      <c r="C23" s="37">
        <v>4306434272.4700003</v>
      </c>
      <c r="D23" s="38">
        <v>3.7499999999999999E-2</v>
      </c>
      <c r="E23" s="39"/>
      <c r="F23" s="40">
        <f t="shared" si="2"/>
        <v>0.37785111859357512</v>
      </c>
      <c r="G23" s="41">
        <f t="shared" si="0"/>
        <v>9789695461.4522133</v>
      </c>
      <c r="H23" s="41">
        <f t="shared" si="0"/>
        <v>5719156895.8771067</v>
      </c>
      <c r="I23" s="42">
        <f t="shared" si="1"/>
        <v>3.1951223437244103E-2</v>
      </c>
      <c r="J23" s="21">
        <f t="shared" si="1"/>
        <v>2.7399541293752883E-2</v>
      </c>
      <c r="L23" s="183"/>
      <c r="M23" s="183"/>
      <c r="N23" s="35"/>
    </row>
    <row r="24" spans="1:14" ht="12.75" customHeight="1" x14ac:dyDescent="0.25">
      <c r="A24" s="36">
        <v>2019</v>
      </c>
      <c r="B24" s="126">
        <v>8053614115</v>
      </c>
      <c r="C24" s="37">
        <v>4653799719.3800001</v>
      </c>
      <c r="D24" s="38">
        <v>4.3099999999999999E-2</v>
      </c>
      <c r="E24" s="39"/>
      <c r="F24" s="40">
        <f t="shared" si="2"/>
        <v>0.32804927093356628</v>
      </c>
      <c r="G24" s="41">
        <f t="shared" si="0"/>
        <v>10253663458.73457</v>
      </c>
      <c r="H24" s="41">
        <f t="shared" si="0"/>
        <v>5925103369.1817131</v>
      </c>
      <c r="I24" s="42">
        <f t="shared" si="1"/>
        <v>4.739350668356046E-2</v>
      </c>
      <c r="J24" s="21">
        <f t="shared" si="1"/>
        <v>3.6009935914342872E-2</v>
      </c>
      <c r="L24" s="183"/>
      <c r="M24" s="183"/>
      <c r="N24" s="35"/>
    </row>
    <row r="25" spans="1:14" ht="12.75" customHeight="1" x14ac:dyDescent="0.25">
      <c r="A25" s="36">
        <v>2020</v>
      </c>
      <c r="B25" s="126">
        <v>8724606234.6200008</v>
      </c>
      <c r="C25" s="37">
        <v>4992458388.2700005</v>
      </c>
      <c r="D25" s="38">
        <v>4.5199999999999997E-2</v>
      </c>
      <c r="E25" s="39"/>
      <c r="F25" s="40">
        <f t="shared" si="2"/>
        <v>0.27317541073105778</v>
      </c>
      <c r="G25" s="41">
        <f t="shared" si="0"/>
        <v>10627587185.446869</v>
      </c>
      <c r="H25" s="41">
        <f t="shared" si="0"/>
        <v>6081396152.9308968</v>
      </c>
      <c r="I25" s="42">
        <f t="shared" si="1"/>
        <v>3.6467329771172841E-2</v>
      </c>
      <c r="J25" s="21">
        <f t="shared" si="1"/>
        <v>2.6378068703764912E-2</v>
      </c>
      <c r="L25" s="183"/>
      <c r="M25" s="183"/>
      <c r="N25" s="35"/>
    </row>
    <row r="26" spans="1:14" ht="12.75" customHeight="1" x14ac:dyDescent="0.25">
      <c r="A26" s="36">
        <v>2021</v>
      </c>
      <c r="B26" s="126">
        <v>9674448310.2199993</v>
      </c>
      <c r="C26" s="37">
        <v>4307026707.0200005</v>
      </c>
      <c r="D26" s="38">
        <v>0.10059999999999999</v>
      </c>
      <c r="E26" s="39"/>
      <c r="F26" s="40">
        <f t="shared" si="2"/>
        <v>0.21811654298800032</v>
      </c>
      <c r="G26" s="41">
        <f t="shared" si="0"/>
        <v>10707437335.054775</v>
      </c>
      <c r="H26" s="41">
        <f t="shared" si="0"/>
        <v>4766909397.5215273</v>
      </c>
      <c r="I26" s="42">
        <f t="shared" si="1"/>
        <v>7.5134786677875098E-3</v>
      </c>
      <c r="J26" s="21">
        <f t="shared" si="1"/>
        <v>-0.2161488451588307</v>
      </c>
      <c r="L26" s="183"/>
      <c r="M26" s="183"/>
      <c r="N26" s="35"/>
    </row>
    <row r="27" spans="1:14" ht="13.5" thickBot="1" x14ac:dyDescent="0.3">
      <c r="A27" s="36">
        <v>2022</v>
      </c>
      <c r="B27" s="126">
        <v>11296095375.559999</v>
      </c>
      <c r="C27" s="37">
        <v>5957823314.3100004</v>
      </c>
      <c r="D27" s="44">
        <v>5.79E-2</v>
      </c>
      <c r="E27" s="39"/>
      <c r="F27" s="40">
        <f>IF(D27="","",((1+F28)*(1+D27))-1)</f>
        <v>0.10677498000000019</v>
      </c>
      <c r="G27" s="41">
        <f>IFERROR((1+$F28)*B27,"")</f>
        <v>11817974981.910872</v>
      </c>
      <c r="H27" s="41">
        <f>IFERROR((1+$F28)*C27,"")</f>
        <v>6233074751.4311228</v>
      </c>
      <c r="I27" s="42">
        <f t="shared" si="1"/>
        <v>0.10371647408295703</v>
      </c>
      <c r="J27" s="21">
        <f t="shared" si="1"/>
        <v>0.30757147485788239</v>
      </c>
    </row>
    <row r="28" spans="1:14" ht="13.5" thickBot="1" x14ac:dyDescent="0.3">
      <c r="A28" s="36">
        <v>2023</v>
      </c>
      <c r="B28" s="127">
        <v>12629587874.940001</v>
      </c>
      <c r="C28" s="43">
        <v>6680143132.1499996</v>
      </c>
      <c r="D28" s="125">
        <v>4.6199999999999998E-2</v>
      </c>
      <c r="E28" s="39"/>
      <c r="F28" s="45">
        <f>IF(D28="","",((1+D29)*(1+D28))-1)</f>
        <v>4.6200000000000019E-2</v>
      </c>
      <c r="G28" s="46">
        <f>IFERROR((1+$D29)*B28,"")</f>
        <v>12629587874.940001</v>
      </c>
      <c r="H28" s="46">
        <f>IFERROR((1+$D29)*C28,"")</f>
        <v>6680143132.1499996</v>
      </c>
      <c r="I28" s="47">
        <f t="shared" si="1"/>
        <v>6.8676139040015016E-2</v>
      </c>
      <c r="J28" s="24">
        <f t="shared" si="1"/>
        <v>7.1725175542974196E-2</v>
      </c>
    </row>
    <row r="29" spans="1:14" x14ac:dyDescent="0.25"/>
    <row r="30" spans="1:14" x14ac:dyDescent="0.25"/>
    <row r="31" spans="1:14" x14ac:dyDescent="0.25"/>
    <row r="67" s="48" customFormat="1" hidden="1" x14ac:dyDescent="0.25"/>
  </sheetData>
  <mergeCells count="9">
    <mergeCell ref="L24:M24"/>
    <mergeCell ref="L25:M25"/>
    <mergeCell ref="L26:M26"/>
    <mergeCell ref="L18:M18"/>
    <mergeCell ref="L19:M19"/>
    <mergeCell ref="L20:M20"/>
    <mergeCell ref="L21:M21"/>
    <mergeCell ref="L22:M22"/>
    <mergeCell ref="L23:M23"/>
  </mergeCells>
  <pageMargins left="0.511811024" right="0.511811024" top="0.78740157499999996" bottom="0.78740157499999996" header="0.31496062000000002" footer="0.31496062000000002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81"/>
  <sheetViews>
    <sheetView workbookViewId="0">
      <selection activeCell="H5" sqref="H5"/>
    </sheetView>
  </sheetViews>
  <sheetFormatPr defaultColWidth="0" defaultRowHeight="12.75" zeroHeight="1" x14ac:dyDescent="0.25"/>
  <cols>
    <col min="1" max="1" width="6.28515625" style="3" customWidth="1"/>
    <col min="2" max="2" width="4.85546875" style="3" customWidth="1"/>
    <col min="3" max="3" width="15.28515625" style="3" bestFit="1" customWidth="1"/>
    <col min="4" max="4" width="14.28515625" style="3" customWidth="1"/>
    <col min="5" max="6" width="15.42578125" style="3" customWidth="1"/>
    <col min="7" max="7" width="19.42578125" style="3" customWidth="1"/>
    <col min="8" max="9" width="14.7109375" style="3" customWidth="1"/>
    <col min="10" max="10" width="17.5703125" style="3" customWidth="1"/>
    <col min="11" max="11" width="14.7109375" style="3" customWidth="1"/>
    <col min="12" max="12" width="14.42578125" style="3" customWidth="1"/>
    <col min="13" max="13" width="19" style="39" customWidth="1"/>
    <col min="14" max="23" width="0" style="3" hidden="1" customWidth="1"/>
    <col min="24" max="16384" width="19" style="3" hidden="1"/>
  </cols>
  <sheetData>
    <row r="1" spans="1:23" s="53" customFormat="1" ht="18" x14ac:dyDescent="0.25">
      <c r="A1" s="50" t="s">
        <v>113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2"/>
    </row>
    <row r="2" spans="1:23" s="53" customFormat="1" x14ac:dyDescent="0.25">
      <c r="A2" s="3"/>
      <c r="B2" s="3"/>
      <c r="C2" s="3"/>
      <c r="D2" s="3"/>
      <c r="G2" s="3"/>
      <c r="M2" s="52"/>
    </row>
    <row r="3" spans="1:23" s="51" customFormat="1" x14ac:dyDescent="0.25">
      <c r="A3" s="51" t="s">
        <v>81</v>
      </c>
      <c r="D3" s="2"/>
      <c r="E3" s="2"/>
      <c r="F3" s="2"/>
      <c r="G3" s="2"/>
      <c r="H3" s="2"/>
      <c r="I3" s="2"/>
      <c r="J3" s="2"/>
      <c r="K3" s="2"/>
      <c r="L3" s="2"/>
      <c r="M3" s="54"/>
    </row>
    <row r="4" spans="1:23" s="51" customFormat="1" x14ac:dyDescent="0.25">
      <c r="D4" s="2"/>
      <c r="E4" s="2"/>
      <c r="F4" s="2"/>
      <c r="G4" s="2"/>
      <c r="H4" s="2"/>
      <c r="I4" s="2"/>
      <c r="J4" s="2"/>
      <c r="K4" s="2"/>
      <c r="L4" s="2"/>
      <c r="M4" s="54"/>
    </row>
    <row r="5" spans="1:23" s="53" customFormat="1" x14ac:dyDescent="0.25">
      <c r="A5" s="184" t="s">
        <v>114</v>
      </c>
      <c r="B5" s="184"/>
      <c r="C5" s="184"/>
      <c r="D5" s="184"/>
      <c r="E5" s="184"/>
      <c r="F5" s="184"/>
      <c r="G5" s="128">
        <f>('01 - Histórico'!C12+'01 - Histórico'!C13)/'01 - Histórico'!B28</f>
        <v>4.4456033624237907</v>
      </c>
      <c r="M5" s="39"/>
      <c r="Q5" s="3"/>
      <c r="R5" s="3"/>
      <c r="S5" s="3"/>
      <c r="T5" s="3"/>
      <c r="U5" s="3"/>
      <c r="W5" s="3"/>
    </row>
    <row r="6" spans="1:23" ht="13.5" thickBot="1" x14ac:dyDescent="0.3"/>
    <row r="7" spans="1:23" s="34" customFormat="1" ht="75" customHeight="1" x14ac:dyDescent="0.25">
      <c r="A7" s="55" t="s">
        <v>91</v>
      </c>
      <c r="B7" s="56" t="s">
        <v>115</v>
      </c>
      <c r="C7" s="31" t="str">
        <f>'[1]01- Histórico'!B17</f>
        <v>RECEITA CORRENTE LÍQUIDA - RCL</v>
      </c>
      <c r="D7" s="31" t="s">
        <v>87</v>
      </c>
      <c r="E7" s="32" t="s">
        <v>116</v>
      </c>
      <c r="F7" s="32" t="s">
        <v>117</v>
      </c>
      <c r="G7" s="57" t="s">
        <v>118</v>
      </c>
      <c r="H7" s="31" t="s">
        <v>119</v>
      </c>
      <c r="I7" s="31" t="s">
        <v>120</v>
      </c>
      <c r="J7" s="31" t="s">
        <v>121</v>
      </c>
      <c r="K7" s="31" t="s">
        <v>122</v>
      </c>
      <c r="L7" s="58" t="s">
        <v>123</v>
      </c>
      <c r="M7" s="59"/>
    </row>
    <row r="8" spans="1:23" x14ac:dyDescent="0.25">
      <c r="A8" s="60">
        <v>2024</v>
      </c>
      <c r="B8" s="61">
        <v>0</v>
      </c>
      <c r="C8" s="62">
        <v>12629587874.940001</v>
      </c>
      <c r="D8" s="62">
        <v>5494301036.79</v>
      </c>
      <c r="E8" s="102">
        <f>'Fluxo e Duração do Passivo'!E6</f>
        <v>1479423718.6408601</v>
      </c>
      <c r="F8" s="107">
        <f>'Fluxo e Duração do Passivo'!AS6+'Fluxo e Duração do Passivo'!AZ6</f>
        <v>2605430897.51615</v>
      </c>
      <c r="G8" s="102">
        <f>'Fluxo e Duração do Passivo'!M6</f>
        <v>414238643.94455999</v>
      </c>
      <c r="H8" s="63">
        <f>'Fluxo e Duração do Passivo'!AO6</f>
        <v>0</v>
      </c>
      <c r="I8" s="63">
        <f>'Fluxo e Duração do Passivo'!AP6</f>
        <v>0</v>
      </c>
      <c r="J8" s="102">
        <f>'Fluxo e Duração do Passivo'!BK6</f>
        <v>-1895588255.4847801</v>
      </c>
      <c r="K8" s="63">
        <f>D8+G8+I8+IF(J8&lt;0,J8*-1,0)</f>
        <v>7804127936.2193403</v>
      </c>
      <c r="L8" s="64">
        <f>'Fluxo e Duração do Passivo'!BO6</f>
        <v>0</v>
      </c>
    </row>
    <row r="9" spans="1:23" x14ac:dyDescent="0.25">
      <c r="A9" s="60">
        <f>A8+1</f>
        <v>2025</v>
      </c>
      <c r="B9" s="61">
        <f>B8+1</f>
        <v>1</v>
      </c>
      <c r="C9" s="62">
        <f>C8*(1+'01 - Histórico'!$B$14)</f>
        <v>12962313716.290367</v>
      </c>
      <c r="D9" s="62">
        <f>D8*(1+'01 - Histórico'!$B$15)</f>
        <v>5613701509.3077049</v>
      </c>
      <c r="E9" s="102">
        <f>'Fluxo e Duração do Passivo'!E7</f>
        <v>1443468123.75881</v>
      </c>
      <c r="F9" s="107">
        <f>'Fluxo e Duração do Passivo'!AS7+'Fluxo e Duração do Passivo'!AZ7</f>
        <v>2623749898.7267404</v>
      </c>
      <c r="G9" s="102">
        <f>'Fluxo e Duração do Passivo'!M7</f>
        <v>404171076.67575002</v>
      </c>
      <c r="H9" s="63">
        <f>'Fluxo e Duração do Passivo'!AO7</f>
        <v>0</v>
      </c>
      <c r="I9" s="63">
        <f>'Fluxo e Duração do Passivo'!AP7</f>
        <v>0</v>
      </c>
      <c r="J9" s="102">
        <f>'Fluxo e Duração do Passivo'!BK7</f>
        <v>-1923817777.46843</v>
      </c>
      <c r="K9" s="63">
        <f t="shared" ref="K9:K43" si="0">D9+G9+I9+IF(J9&lt;0,J9*-1,0)</f>
        <v>7941690363.4518852</v>
      </c>
      <c r="L9" s="64">
        <f>'Fluxo e Duração do Passivo'!BO7</f>
        <v>0</v>
      </c>
    </row>
    <row r="10" spans="1:23" x14ac:dyDescent="0.25">
      <c r="A10" s="60">
        <f t="shared" ref="A10:B25" si="1">A9+1</f>
        <v>2026</v>
      </c>
      <c r="B10" s="61">
        <f t="shared" si="1"/>
        <v>2</v>
      </c>
      <c r="C10" s="62">
        <f>C9*(1+'01 - Histórico'!$B$14)</f>
        <v>13303805202.774885</v>
      </c>
      <c r="D10" s="62">
        <f>D9*(1+'01 - Histórico'!$B$15)</f>
        <v>5735696756.4367733</v>
      </c>
      <c r="E10" s="102">
        <f>'Fluxo e Duração do Passivo'!E8</f>
        <v>1407477233.08024</v>
      </c>
      <c r="F10" s="107">
        <f>'Fluxo e Duração do Passivo'!AS8+'Fluxo e Duração do Passivo'!AZ8</f>
        <v>2635638262.37708</v>
      </c>
      <c r="G10" s="102">
        <f>'Fluxo e Duração do Passivo'!M8</f>
        <v>394093627.40551001</v>
      </c>
      <c r="H10" s="63">
        <f>'Fluxo e Duração do Passivo'!AO8</f>
        <v>0</v>
      </c>
      <c r="I10" s="63">
        <f>'Fluxo e Duração do Passivo'!AP8</f>
        <v>0</v>
      </c>
      <c r="J10" s="102">
        <f>'Fluxo e Duração do Passivo'!BK8</f>
        <v>-1945942147.86485</v>
      </c>
      <c r="K10" s="63">
        <f t="shared" si="0"/>
        <v>8075732531.7071333</v>
      </c>
      <c r="L10" s="64">
        <f>'Fluxo e Duração do Passivo'!BO8</f>
        <v>0</v>
      </c>
    </row>
    <row r="11" spans="1:23" x14ac:dyDescent="0.25">
      <c r="A11" s="60">
        <f t="shared" si="1"/>
        <v>2027</v>
      </c>
      <c r="B11" s="61">
        <f t="shared" si="1"/>
        <v>3</v>
      </c>
      <c r="C11" s="62">
        <f>C10*(1+'01 - Histórico'!$B$14)</f>
        <v>13654293264.862635</v>
      </c>
      <c r="D11" s="62">
        <f>D10*(1+'01 - Histórico'!$B$15)</f>
        <v>5860343167.0267782</v>
      </c>
      <c r="E11" s="102">
        <f>'Fluxo e Duração do Passivo'!E9</f>
        <v>1372467582.6756499</v>
      </c>
      <c r="F11" s="107">
        <f>'Fluxo e Duração do Passivo'!AS9+'Fluxo e Duração do Passivo'!AZ9</f>
        <v>2642071043.7259598</v>
      </c>
      <c r="G11" s="102">
        <f>'Fluxo e Duração do Passivo'!M9</f>
        <v>384290920.09459001</v>
      </c>
      <c r="H11" s="63">
        <f>'Fluxo e Duração do Passivo'!AO9</f>
        <v>0</v>
      </c>
      <c r="I11" s="63">
        <f>'Fluxo e Duração do Passivo'!AP9</f>
        <v>0</v>
      </c>
      <c r="J11" s="102">
        <f>'Fluxo e Duração do Passivo'!BK9</f>
        <v>-1962804014.1547501</v>
      </c>
      <c r="K11" s="63">
        <f t="shared" si="0"/>
        <v>8207438101.2761183</v>
      </c>
      <c r="L11" s="64">
        <f>'Fluxo e Duração do Passivo'!BO9</f>
        <v>0</v>
      </c>
    </row>
    <row r="12" spans="1:23" x14ac:dyDescent="0.25">
      <c r="A12" s="60">
        <f t="shared" si="1"/>
        <v>2028</v>
      </c>
      <c r="B12" s="61">
        <f t="shared" si="1"/>
        <v>4</v>
      </c>
      <c r="C12" s="62">
        <f>C11*(1+'01 - Histórico'!$B$14)</f>
        <v>14014014916.873995</v>
      </c>
      <c r="D12" s="62">
        <f>D11*(1+'01 - Histórico'!$B$15)</f>
        <v>5987698355.3525543</v>
      </c>
      <c r="E12" s="102">
        <f>'Fluxo e Duração do Passivo'!E10</f>
        <v>1345340157.9054899</v>
      </c>
      <c r="F12" s="107">
        <f>'Fluxo e Duração do Passivo'!AS10+'Fluxo e Duração do Passivo'!AZ10</f>
        <v>2638296867.4101801</v>
      </c>
      <c r="G12" s="102">
        <f>'Fluxo e Duração do Passivo'!M10</f>
        <v>376695245.93352002</v>
      </c>
      <c r="H12" s="63">
        <f>'Fluxo e Duração do Passivo'!AO10</f>
        <v>0</v>
      </c>
      <c r="I12" s="63">
        <f>'Fluxo e Duração do Passivo'!AP10</f>
        <v>0</v>
      </c>
      <c r="J12" s="102">
        <f>'Fluxo e Duração do Passivo'!BK10</f>
        <v>-1967435851.97504</v>
      </c>
      <c r="K12" s="63">
        <f t="shared" si="0"/>
        <v>8331829453.2611141</v>
      </c>
      <c r="L12" s="64">
        <f>'Fluxo e Duração do Passivo'!BO10</f>
        <v>0</v>
      </c>
    </row>
    <row r="13" spans="1:23" x14ac:dyDescent="0.25">
      <c r="A13" s="60">
        <f t="shared" si="1"/>
        <v>2029</v>
      </c>
      <c r="B13" s="61">
        <f t="shared" si="1"/>
        <v>5</v>
      </c>
      <c r="C13" s="62">
        <f>C12*(1+'01 - Histórico'!$B$14)</f>
        <v>14383213417.259396</v>
      </c>
      <c r="D13" s="62">
        <f>D12*(1+'01 - Histórico'!$B$15)</f>
        <v>6117821187.7447653</v>
      </c>
      <c r="E13" s="102">
        <f>'Fluxo e Duração do Passivo'!E11</f>
        <v>1278356929.6041999</v>
      </c>
      <c r="F13" s="107">
        <f>'Fluxo e Duração do Passivo'!AS11+'Fluxo e Duração do Passivo'!AZ11</f>
        <v>2664522736.78826</v>
      </c>
      <c r="G13" s="102">
        <f>'Fluxo e Duração do Passivo'!M11</f>
        <v>357939939.50297999</v>
      </c>
      <c r="H13" s="63">
        <f>'Fluxo e Duração do Passivo'!AO11</f>
        <v>0</v>
      </c>
      <c r="I13" s="63">
        <f>'Fluxo e Duração do Passivo'!AP11</f>
        <v>0</v>
      </c>
      <c r="J13" s="102">
        <f>'Fluxo e Duração do Passivo'!BK11</f>
        <v>-2013126534.8841701</v>
      </c>
      <c r="K13" s="63">
        <f t="shared" si="0"/>
        <v>8488887662.131916</v>
      </c>
      <c r="L13" s="64">
        <f>'Fluxo e Duração do Passivo'!BO11</f>
        <v>0</v>
      </c>
    </row>
    <row r="14" spans="1:23" x14ac:dyDescent="0.25">
      <c r="A14" s="60">
        <f t="shared" si="1"/>
        <v>2030</v>
      </c>
      <c r="B14" s="61">
        <f t="shared" si="1"/>
        <v>6</v>
      </c>
      <c r="C14" s="62">
        <f>C13*(1+'01 - Histórico'!$B$14)</f>
        <v>14762138433.100599</v>
      </c>
      <c r="D14" s="62">
        <f>D13*(1+'01 - Histórico'!$B$15)</f>
        <v>6250771809.7991991</v>
      </c>
      <c r="E14" s="102">
        <f>'Fluxo e Duração do Passivo'!E12</f>
        <v>1228832789.6125901</v>
      </c>
      <c r="F14" s="107">
        <f>'Fluxo e Duração do Passivo'!AS12+'Fluxo e Duração do Passivo'!AZ12</f>
        <v>2666997399.0379901</v>
      </c>
      <c r="G14" s="102">
        <f>'Fluxo e Duração do Passivo'!M12</f>
        <v>344073180.26323998</v>
      </c>
      <c r="H14" s="63">
        <f>'Fluxo e Duração do Passivo'!AO12</f>
        <v>0</v>
      </c>
      <c r="I14" s="63">
        <f>'Fluxo e Duração do Passivo'!AP12</f>
        <v>0</v>
      </c>
      <c r="J14" s="102">
        <f>'Fluxo e Duração do Passivo'!BK12</f>
        <v>-2033892764.10746</v>
      </c>
      <c r="K14" s="63">
        <f t="shared" si="0"/>
        <v>8628737754.169899</v>
      </c>
      <c r="L14" s="64">
        <f>'Fluxo e Duração do Passivo'!BO12</f>
        <v>0</v>
      </c>
    </row>
    <row r="15" spans="1:23" x14ac:dyDescent="0.25">
      <c r="A15" s="60">
        <f t="shared" si="1"/>
        <v>2031</v>
      </c>
      <c r="B15" s="61">
        <f t="shared" si="1"/>
        <v>7</v>
      </c>
      <c r="C15" s="62">
        <f>C14*(1+'01 - Histórico'!$B$14)</f>
        <v>15151046208.945765</v>
      </c>
      <c r="D15" s="62">
        <f>D14*(1+'01 - Histórico'!$B$15)</f>
        <v>6386611674.1773653</v>
      </c>
      <c r="E15" s="102">
        <f>'Fluxo e Duração do Passivo'!E13</f>
        <v>1206157906.94504</v>
      </c>
      <c r="F15" s="107">
        <f>'Fluxo e Duração do Passivo'!AS13+'Fluxo e Duração do Passivo'!AZ13</f>
        <v>2643323730.5001802</v>
      </c>
      <c r="G15" s="102">
        <f>'Fluxo e Duração do Passivo'!M13</f>
        <v>337724213.43159002</v>
      </c>
      <c r="H15" s="63">
        <f>'Fluxo e Duração do Passivo'!AO13</f>
        <v>0</v>
      </c>
      <c r="I15" s="63">
        <f>'Fluxo e Duração do Passivo'!AP13</f>
        <v>0</v>
      </c>
      <c r="J15" s="102">
        <f>'Fluxo e Duração do Passivo'!BK13</f>
        <v>-2018486596.6060801</v>
      </c>
      <c r="K15" s="63">
        <f t="shared" si="0"/>
        <v>8742822484.2150345</v>
      </c>
      <c r="L15" s="64">
        <f>'Fluxo e Duração do Passivo'!BO13</f>
        <v>0</v>
      </c>
    </row>
    <row r="16" spans="1:23" x14ac:dyDescent="0.25">
      <c r="A16" s="60">
        <f t="shared" si="1"/>
        <v>2032</v>
      </c>
      <c r="B16" s="61">
        <f t="shared" si="1"/>
        <v>8</v>
      </c>
      <c r="C16" s="62">
        <f>C15*(1+'01 - Histórico'!$B$14)</f>
        <v>15550199740.092457</v>
      </c>
      <c r="D16" s="62">
        <f>D15*(1+'01 - Histórico'!$B$15)</f>
        <v>6525403569.0112505</v>
      </c>
      <c r="E16" s="102">
        <f>'Fluxo e Duração do Passivo'!E14</f>
        <v>1178418353.1866901</v>
      </c>
      <c r="F16" s="107">
        <f>'Fluxo e Duração do Passivo'!AS14+'Fluxo e Duração do Passivo'!AZ14</f>
        <v>2619903622.6977</v>
      </c>
      <c r="G16" s="102">
        <f>'Fluxo e Duração do Passivo'!M14</f>
        <v>329957140.62247998</v>
      </c>
      <c r="H16" s="63">
        <f>'Fluxo e Duração do Passivo'!AO14</f>
        <v>0</v>
      </c>
      <c r="I16" s="63">
        <f>'Fluxo e Duração do Passivo'!AP14</f>
        <v>0</v>
      </c>
      <c r="J16" s="102">
        <f>'Fluxo e Duração do Passivo'!BK14</f>
        <v>-2005839323.7347</v>
      </c>
      <c r="K16" s="63">
        <f t="shared" si="0"/>
        <v>8861200033.3684311</v>
      </c>
      <c r="L16" s="64">
        <f>'Fluxo e Duração do Passivo'!BO14</f>
        <v>0</v>
      </c>
    </row>
    <row r="17" spans="1:12" x14ac:dyDescent="0.25">
      <c r="A17" s="60">
        <f t="shared" si="1"/>
        <v>2033</v>
      </c>
      <c r="B17" s="61">
        <f t="shared" si="1"/>
        <v>9</v>
      </c>
      <c r="C17" s="62">
        <f>C16*(1+'01 - Histórico'!$B$14)</f>
        <v>15959868950.435799</v>
      </c>
      <c r="D17" s="62">
        <f>D16*(1+'01 - Histórico'!$B$15)</f>
        <v>6667211646.925355</v>
      </c>
      <c r="E17" s="102">
        <f>'Fluxo e Duração do Passivo'!E15</f>
        <v>1115433310.61621</v>
      </c>
      <c r="F17" s="107">
        <f>'Fluxo e Duração do Passivo'!AS15+'Fluxo e Duração do Passivo'!AZ15</f>
        <v>2622680760.54919</v>
      </c>
      <c r="G17" s="102">
        <f>'Fluxo e Duração do Passivo'!M15</f>
        <v>312321326.26217002</v>
      </c>
      <c r="H17" s="63">
        <f>'Fluxo e Duração do Passivo'!AO15</f>
        <v>0</v>
      </c>
      <c r="I17" s="63">
        <f>'Fluxo e Duração do Passivo'!AP15</f>
        <v>0</v>
      </c>
      <c r="J17" s="102">
        <f>'Fluxo e Duração do Passivo'!BK15</f>
        <v>-2031196107.8326001</v>
      </c>
      <c r="K17" s="63">
        <f t="shared" si="0"/>
        <v>9010729081.0201244</v>
      </c>
      <c r="L17" s="64">
        <f>'Fluxo e Duração do Passivo'!BO15</f>
        <v>0</v>
      </c>
    </row>
    <row r="18" spans="1:12" x14ac:dyDescent="0.25">
      <c r="A18" s="60">
        <f t="shared" si="1"/>
        <v>2034</v>
      </c>
      <c r="B18" s="61">
        <f t="shared" si="1"/>
        <v>10</v>
      </c>
      <c r="C18" s="62">
        <f>C17*(1+'01 - Histórico'!$B$14)</f>
        <v>16380330875.002008</v>
      </c>
      <c r="D18" s="62">
        <f>D17*(1+'01 - Histórico'!$B$15)</f>
        <v>6812101454.6894245</v>
      </c>
      <c r="E18" s="102">
        <f>'Fluxo e Duração do Passivo'!E16</f>
        <v>1059425338.31747</v>
      </c>
      <c r="F18" s="107">
        <f>'Fluxo e Duração do Passivo'!AS16+'Fluxo e Duração do Passivo'!AZ16</f>
        <v>2611695015.97718</v>
      </c>
      <c r="G18" s="102">
        <f>'Fluxo e Duração do Passivo'!M16</f>
        <v>296639095.28454</v>
      </c>
      <c r="H18" s="63">
        <f>'Fluxo e Duração do Passivo'!AO16</f>
        <v>0</v>
      </c>
      <c r="I18" s="63">
        <f>'Fluxo e Duração do Passivo'!AP16</f>
        <v>0</v>
      </c>
      <c r="J18" s="102">
        <f>'Fluxo e Duração do Passivo'!BK16</f>
        <v>-2038106461.5996799</v>
      </c>
      <c r="K18" s="63">
        <f t="shared" si="0"/>
        <v>9146847011.5736446</v>
      </c>
      <c r="L18" s="64">
        <f>'Fluxo e Duração do Passivo'!BO16</f>
        <v>0</v>
      </c>
    </row>
    <row r="19" spans="1:12" x14ac:dyDescent="0.25">
      <c r="A19" s="60">
        <f t="shared" si="1"/>
        <v>2035</v>
      </c>
      <c r="B19" s="61">
        <f t="shared" si="1"/>
        <v>11</v>
      </c>
      <c r="C19" s="62">
        <f>C18*(1+'01 - Histórico'!$B$14)</f>
        <v>16811869847.290787</v>
      </c>
      <c r="D19" s="62">
        <f>D18*(1+'01 - Histórico'!$B$15)</f>
        <v>6960139963.5155926</v>
      </c>
      <c r="E19" s="102">
        <f>'Fluxo e Duração do Passivo'!E17</f>
        <v>1003295457.1179</v>
      </c>
      <c r="F19" s="107">
        <f>'Fluxo e Duração do Passivo'!AS17+'Fluxo e Duração do Passivo'!AZ17</f>
        <v>2594996824.83635</v>
      </c>
      <c r="G19" s="102">
        <f>'Fluxo e Duração do Passivo'!M17</f>
        <v>280922726.88959998</v>
      </c>
      <c r="H19" s="63">
        <f>'Fluxo e Duração do Passivo'!AO17</f>
        <v>0</v>
      </c>
      <c r="I19" s="63">
        <f>'Fluxo e Duração do Passivo'!AP17</f>
        <v>0</v>
      </c>
      <c r="J19" s="102">
        <f>'Fluxo e Duração do Passivo'!BK17</f>
        <v>-2042151966.80335</v>
      </c>
      <c r="K19" s="63">
        <f t="shared" si="0"/>
        <v>9283214657.2085419</v>
      </c>
      <c r="L19" s="64">
        <f>'Fluxo e Duração do Passivo'!BO17</f>
        <v>0</v>
      </c>
    </row>
    <row r="20" spans="1:12" x14ac:dyDescent="0.25">
      <c r="A20" s="60">
        <f t="shared" si="1"/>
        <v>2036</v>
      </c>
      <c r="B20" s="61">
        <f t="shared" si="1"/>
        <v>12</v>
      </c>
      <c r="C20" s="62">
        <f>C19*(1+'01 - Histórico'!$B$14)</f>
        <v>17254777691.553223</v>
      </c>
      <c r="D20" s="62">
        <f>D19*(1+'01 - Histórico'!$B$15)</f>
        <v>7111395600.0139256</v>
      </c>
      <c r="E20" s="102">
        <f>'Fluxo e Duração do Passivo'!E18</f>
        <v>941599201.19738996</v>
      </c>
      <c r="F20" s="107">
        <f>'Fluxo e Duração do Passivo'!AS18+'Fluxo e Duração do Passivo'!AZ18</f>
        <v>2576044218.7758002</v>
      </c>
      <c r="G20" s="102">
        <f>'Fluxo e Duração do Passivo'!M18</f>
        <v>263647775.27149001</v>
      </c>
      <c r="H20" s="63">
        <f>'Fluxo e Duração do Passivo'!AO18</f>
        <v>0</v>
      </c>
      <c r="I20" s="63">
        <f>'Fluxo e Duração do Passivo'!AP18</f>
        <v>0</v>
      </c>
      <c r="J20" s="102">
        <f>'Fluxo e Duração do Passivo'!BK18</f>
        <v>-2047514906.1233699</v>
      </c>
      <c r="K20" s="63">
        <f t="shared" si="0"/>
        <v>9422558281.4087849</v>
      </c>
      <c r="L20" s="64">
        <f>'Fluxo e Duração do Passivo'!BO18</f>
        <v>0</v>
      </c>
    </row>
    <row r="21" spans="1:12" x14ac:dyDescent="0.25">
      <c r="A21" s="60">
        <f t="shared" si="1"/>
        <v>2037</v>
      </c>
      <c r="B21" s="61">
        <f t="shared" si="1"/>
        <v>13</v>
      </c>
      <c r="C21" s="62">
        <f>C20*(1+'01 - Histórico'!$B$14)</f>
        <v>17709353920.135254</v>
      </c>
      <c r="D21" s="62">
        <f>D20*(1+'01 - Histórico'!$B$15)</f>
        <v>7265938277.8206863</v>
      </c>
      <c r="E21" s="102">
        <f>'Fluxo e Duração do Passivo'!E19</f>
        <v>872828798.81359005</v>
      </c>
      <c r="F21" s="107">
        <f>'Fluxo e Duração do Passivo'!AS19+'Fluxo e Duração do Passivo'!AZ19</f>
        <v>2557843803.31955</v>
      </c>
      <c r="G21" s="102">
        <f>'Fluxo e Duração do Passivo'!M19</f>
        <v>244392063.93105999</v>
      </c>
      <c r="H21" s="63">
        <f>'Fluxo e Duração do Passivo'!AO19</f>
        <v>0</v>
      </c>
      <c r="I21" s="63">
        <f>'Fluxo e Duração do Passivo'!AP19</f>
        <v>0</v>
      </c>
      <c r="J21" s="102">
        <f>'Fluxo e Duração do Passivo'!BK19</f>
        <v>-2055057183.7155001</v>
      </c>
      <c r="K21" s="63">
        <f t="shared" si="0"/>
        <v>9565387525.467247</v>
      </c>
      <c r="L21" s="64">
        <f>'Fluxo e Duração do Passivo'!BO19</f>
        <v>0</v>
      </c>
    </row>
    <row r="22" spans="1:12" x14ac:dyDescent="0.25">
      <c r="A22" s="60">
        <f t="shared" si="1"/>
        <v>2038</v>
      </c>
      <c r="B22" s="61">
        <f t="shared" si="1"/>
        <v>14</v>
      </c>
      <c r="C22" s="62">
        <f>C21*(1+'01 - Histórico'!$B$14)</f>
        <v>18175905936.020126</v>
      </c>
      <c r="D22" s="62">
        <f>D21*(1+'01 - Histórico'!$B$15)</f>
        <v>7423839429.9139347</v>
      </c>
      <c r="E22" s="102">
        <f>'Fluxo e Duração do Passivo'!E20</f>
        <v>798227235.86418998</v>
      </c>
      <c r="F22" s="107">
        <f>'Fluxo e Duração do Passivo'!AS20+'Fluxo e Duração do Passivo'!AZ20</f>
        <v>2543927858.3959398</v>
      </c>
      <c r="G22" s="102">
        <f>'Fluxo e Duração do Passivo'!M20</f>
        <v>223503624.02519</v>
      </c>
      <c r="H22" s="63">
        <f>'Fluxo e Duração do Passivo'!AO20</f>
        <v>0</v>
      </c>
      <c r="I22" s="63">
        <f>'Fluxo e Duração do Passivo'!AP20</f>
        <v>0</v>
      </c>
      <c r="J22" s="102">
        <f>'Fluxo e Duração do Passivo'!BK20</f>
        <v>-2070350859.1900401</v>
      </c>
      <c r="K22" s="63">
        <f t="shared" si="0"/>
        <v>9717693913.1291656</v>
      </c>
      <c r="L22" s="64">
        <f>'Fluxo e Duração do Passivo'!BO20</f>
        <v>0</v>
      </c>
    </row>
    <row r="23" spans="1:12" x14ac:dyDescent="0.25">
      <c r="A23" s="60">
        <f t="shared" si="1"/>
        <v>2039</v>
      </c>
      <c r="B23" s="61">
        <f t="shared" si="1"/>
        <v>15</v>
      </c>
      <c r="C23" s="62">
        <f>C22*(1+'01 - Histórico'!$B$14)</f>
        <v>18654749240.706833</v>
      </c>
      <c r="D23" s="62">
        <f>D22*(1+'01 - Histórico'!$B$15)</f>
        <v>7585172041.6313972</v>
      </c>
      <c r="E23" s="102">
        <f>'Fluxo e Duração do Passivo'!E21</f>
        <v>705759082.27877998</v>
      </c>
      <c r="F23" s="107">
        <f>'Fluxo e Duração do Passivo'!AS21+'Fluxo e Duração do Passivo'!AZ21</f>
        <v>2539105208.3830199</v>
      </c>
      <c r="G23" s="102">
        <f>'Fluxo e Duração do Passivo'!M21</f>
        <v>197612542.95939001</v>
      </c>
      <c r="H23" s="63">
        <f>'Fluxo e Duração do Passivo'!AO21</f>
        <v>0</v>
      </c>
      <c r="I23" s="63">
        <f>'Fluxo e Duração do Passivo'!AP21</f>
        <v>0</v>
      </c>
      <c r="J23" s="102">
        <f>'Fluxo e Duração do Passivo'!BK21</f>
        <v>-2103345354.8339801</v>
      </c>
      <c r="K23" s="63">
        <f t="shared" si="0"/>
        <v>9886129939.4247665</v>
      </c>
      <c r="L23" s="64">
        <f>'Fluxo e Duração do Passivo'!BO21</f>
        <v>0</v>
      </c>
    </row>
    <row r="24" spans="1:12" x14ac:dyDescent="0.25">
      <c r="A24" s="60">
        <f t="shared" si="1"/>
        <v>2040</v>
      </c>
      <c r="B24" s="61">
        <f t="shared" si="1"/>
        <v>16</v>
      </c>
      <c r="C24" s="62">
        <f>C23*(1+'01 - Histórico'!$B$14)</f>
        <v>19146207647.565083</v>
      </c>
      <c r="D24" s="62">
        <f>D23*(1+'01 - Histórico'!$B$15)</f>
        <v>7750010684.4058752</v>
      </c>
      <c r="E24" s="102">
        <f>'Fluxo e Duração do Passivo'!E22</f>
        <v>636638478.12969005</v>
      </c>
      <c r="F24" s="107">
        <f>'Fluxo e Duração do Passivo'!AS22+'Fluxo e Duração do Passivo'!AZ22</f>
        <v>2511622950.0568104</v>
      </c>
      <c r="G24" s="102">
        <f>'Fluxo e Duração do Passivo'!M22</f>
        <v>178258774.36085999</v>
      </c>
      <c r="H24" s="63">
        <f>'Fluxo e Duração do Passivo'!AO22</f>
        <v>0</v>
      </c>
      <c r="I24" s="63">
        <f>'Fluxo e Duração do Passivo'!AP22</f>
        <v>0</v>
      </c>
      <c r="J24" s="102">
        <f>'Fluxo e Duração do Passivo'!BK22</f>
        <v>-2104676805.3308001</v>
      </c>
      <c r="K24" s="63">
        <f t="shared" si="0"/>
        <v>10032946264.097534</v>
      </c>
      <c r="L24" s="64">
        <f>'Fluxo e Duração do Passivo'!BO22</f>
        <v>0</v>
      </c>
    </row>
    <row r="25" spans="1:12" x14ac:dyDescent="0.25">
      <c r="A25" s="60">
        <f t="shared" si="1"/>
        <v>2041</v>
      </c>
      <c r="B25" s="61">
        <f t="shared" si="1"/>
        <v>17</v>
      </c>
      <c r="C25" s="62">
        <f>C24*(1+'01 - Histórico'!$B$14)</f>
        <v>19650613500.811119</v>
      </c>
      <c r="D25" s="62">
        <f>D24*(1+'01 - Histórico'!$B$15)</f>
        <v>7918431550.233779</v>
      </c>
      <c r="E25" s="102">
        <f>'Fluxo e Duração do Passivo'!E23</f>
        <v>567964458.59607995</v>
      </c>
      <c r="F25" s="107">
        <f>'Fluxo e Duração do Passivo'!AS23+'Fluxo e Duração do Passivo'!AZ23</f>
        <v>2480377183.3937502</v>
      </c>
      <c r="G25" s="102">
        <f>'Fluxo e Duração do Passivo'!M23</f>
        <v>159030048.48418999</v>
      </c>
      <c r="H25" s="63">
        <f>'Fluxo e Duração do Passivo'!AO23</f>
        <v>0</v>
      </c>
      <c r="I25" s="63">
        <f>'Fluxo e Duração do Passivo'!AP23</f>
        <v>0</v>
      </c>
      <c r="J25" s="102">
        <f>'Fluxo e Duração do Passivo'!BK23</f>
        <v>-2102974361.98859</v>
      </c>
      <c r="K25" s="63">
        <f t="shared" si="0"/>
        <v>10180435960.706558</v>
      </c>
      <c r="L25" s="64">
        <f>'Fluxo e Duração do Passivo'!BO23</f>
        <v>0</v>
      </c>
    </row>
    <row r="26" spans="1:12" x14ac:dyDescent="0.25">
      <c r="A26" s="60">
        <f t="shared" ref="A26:B41" si="2">A25+1</f>
        <v>2042</v>
      </c>
      <c r="B26" s="61">
        <f t="shared" si="2"/>
        <v>18</v>
      </c>
      <c r="C26" s="62">
        <f>C25*(1+'01 - Histórico'!$B$14)</f>
        <v>20168307900.252422</v>
      </c>
      <c r="D26" s="62">
        <f>D25*(1+'01 - Histórico'!$B$15)</f>
        <v>8090512486.8927202</v>
      </c>
      <c r="E26" s="102">
        <f>'Fluxo e Duração do Passivo'!E24</f>
        <v>487391842.36098999</v>
      </c>
      <c r="F26" s="107">
        <f>'Fluxo e Duração do Passivo'!AS24+'Fluxo e Duração do Passivo'!AZ24</f>
        <v>2453671155.1081901</v>
      </c>
      <c r="G26" s="102">
        <f>'Fluxo e Duração do Passivo'!M24</f>
        <v>136469715.60747999</v>
      </c>
      <c r="H26" s="63">
        <f>'Fluxo e Duração do Passivo'!AO24</f>
        <v>0</v>
      </c>
      <c r="I26" s="63">
        <f>'Fluxo e Duração do Passivo'!AP24</f>
        <v>0</v>
      </c>
      <c r="J26" s="102">
        <f>'Fluxo e Duração do Passivo'!BK24</f>
        <v>-2110874183.1767199</v>
      </c>
      <c r="K26" s="63">
        <f t="shared" si="0"/>
        <v>10337856385.67692</v>
      </c>
      <c r="L26" s="64">
        <f>'Fluxo e Duração do Passivo'!BO24</f>
        <v>0</v>
      </c>
    </row>
    <row r="27" spans="1:12" x14ac:dyDescent="0.25">
      <c r="A27" s="60">
        <f t="shared" si="2"/>
        <v>2043</v>
      </c>
      <c r="B27" s="61">
        <f t="shared" si="2"/>
        <v>19</v>
      </c>
      <c r="C27" s="62">
        <f>C26*(1+'01 - Histórico'!$B$14)</f>
        <v>20699640931.953316</v>
      </c>
      <c r="D27" s="62">
        <f>D26*(1+'01 - Histórico'!$B$15)</f>
        <v>8266333033.9244432</v>
      </c>
      <c r="E27" s="102">
        <f>'Fluxo e Duração do Passivo'!E25</f>
        <v>411416024.96581</v>
      </c>
      <c r="F27" s="107">
        <f>'Fluxo e Duração do Passivo'!AS25+'Fluxo e Duração do Passivo'!AZ25</f>
        <v>2418194328.5644598</v>
      </c>
      <c r="G27" s="102">
        <f>'Fluxo e Duração do Passivo'!M25</f>
        <v>115196486.87554</v>
      </c>
      <c r="H27" s="63">
        <f>'Fluxo e Duração do Passivo'!AO25</f>
        <v>0</v>
      </c>
      <c r="I27" s="63">
        <f>'Fluxo e Duração do Passivo'!AP25</f>
        <v>0</v>
      </c>
      <c r="J27" s="102">
        <f>'Fluxo e Duração do Passivo'!BK25</f>
        <v>-2108490549.7176299</v>
      </c>
      <c r="K27" s="63">
        <f t="shared" si="0"/>
        <v>10490020070.517612</v>
      </c>
      <c r="L27" s="64">
        <f>'Fluxo e Duração do Passivo'!BO25</f>
        <v>0</v>
      </c>
    </row>
    <row r="28" spans="1:12" x14ac:dyDescent="0.25">
      <c r="A28" s="60">
        <f t="shared" si="2"/>
        <v>2044</v>
      </c>
      <c r="B28" s="61">
        <f t="shared" si="2"/>
        <v>20</v>
      </c>
      <c r="C28" s="62">
        <f>C27*(1+'01 - Histórico'!$B$14)</f>
        <v>21244971904.977436</v>
      </c>
      <c r="D28" s="62">
        <f>D27*(1+'01 - Histórico'!$B$15)</f>
        <v>8445974459.3997278</v>
      </c>
      <c r="E28" s="102">
        <f>'Fluxo e Duração do Passivo'!E26</f>
        <v>343921592.75035</v>
      </c>
      <c r="F28" s="107">
        <f>'Fluxo e Duração do Passivo'!AS26+'Fluxo e Duração do Passivo'!AZ26</f>
        <v>2375209984.5390801</v>
      </c>
      <c r="G28" s="102">
        <f>'Fluxo e Duração do Passivo'!M26</f>
        <v>96298046.403249994</v>
      </c>
      <c r="H28" s="63">
        <f>'Fluxo e Duração do Passivo'!AO26</f>
        <v>0</v>
      </c>
      <c r="I28" s="63">
        <f>'Fluxo e Duração do Passivo'!AP26</f>
        <v>0</v>
      </c>
      <c r="J28" s="102">
        <f>'Fluxo e Duração do Passivo'!BK26</f>
        <v>-2095599426.08284</v>
      </c>
      <c r="K28" s="63">
        <f t="shared" si="0"/>
        <v>10637871931.885818</v>
      </c>
      <c r="L28" s="64">
        <f>'Fluxo e Duração do Passivo'!BO26</f>
        <v>0</v>
      </c>
    </row>
    <row r="29" spans="1:12" x14ac:dyDescent="0.25">
      <c r="A29" s="60">
        <f t="shared" si="2"/>
        <v>2045</v>
      </c>
      <c r="B29" s="61">
        <f t="shared" si="2"/>
        <v>21</v>
      </c>
      <c r="C29" s="62">
        <f>C28*(1+'01 - Histórico'!$B$14)</f>
        <v>21804669594.367168</v>
      </c>
      <c r="D29" s="62">
        <f>D28*(1+'01 - Histórico'!$B$15)</f>
        <v>8629519797.482254</v>
      </c>
      <c r="E29" s="102">
        <f>'Fluxo e Duração do Passivo'!E27</f>
        <v>294176678.46307999</v>
      </c>
      <c r="F29" s="107">
        <f>'Fluxo e Duração do Passivo'!AS27+'Fluxo e Duração do Passivo'!AZ27</f>
        <v>2316058408.3235598</v>
      </c>
      <c r="G29" s="102">
        <f>'Fluxo e Duração do Passivo'!M27</f>
        <v>82369470.413460001</v>
      </c>
      <c r="H29" s="63">
        <f>'Fluxo e Duração do Passivo'!AO27</f>
        <v>0</v>
      </c>
      <c r="I29" s="63">
        <f>'Fluxo e Duração do Passivo'!AP27</f>
        <v>0</v>
      </c>
      <c r="J29" s="102">
        <f>'Fluxo e Duração do Passivo'!BK27</f>
        <v>-2059783152.2176099</v>
      </c>
      <c r="K29" s="63">
        <f t="shared" si="0"/>
        <v>10771672420.113323</v>
      </c>
      <c r="L29" s="64">
        <f>'Fluxo e Duração do Passivo'!BO27</f>
        <v>0</v>
      </c>
    </row>
    <row r="30" spans="1:12" x14ac:dyDescent="0.25">
      <c r="A30" s="60">
        <f t="shared" si="2"/>
        <v>2046</v>
      </c>
      <c r="B30" s="61">
        <f t="shared" si="2"/>
        <v>22</v>
      </c>
      <c r="C30" s="62">
        <f>C29*(1+'01 - Histórico'!$B$14)</f>
        <v>22379112490.524384</v>
      </c>
      <c r="D30" s="62">
        <f>D29*(1+'01 - Histórico'!$B$15)</f>
        <v>8817053886.8087921</v>
      </c>
      <c r="E30" s="102">
        <f>'Fluxo e Duração do Passivo'!E28</f>
        <v>251034795.34979999</v>
      </c>
      <c r="F30" s="107">
        <f>'Fluxo e Duração do Passivo'!AS28+'Fluxo e Duração do Passivo'!AZ28</f>
        <v>2251636527.3667097</v>
      </c>
      <c r="G30" s="102">
        <f>'Fluxo e Duração do Passivo'!M28</f>
        <v>70289742.696510002</v>
      </c>
      <c r="H30" s="63">
        <f>'Fluxo e Duração do Passivo'!AO28</f>
        <v>0</v>
      </c>
      <c r="I30" s="63">
        <f>'Fluxo e Duração do Passivo'!AP28</f>
        <v>0</v>
      </c>
      <c r="J30" s="102">
        <f>'Fluxo e Duração do Passivo'!BK28</f>
        <v>-2016590897.23156</v>
      </c>
      <c r="K30" s="63">
        <f t="shared" si="0"/>
        <v>10903934526.736862</v>
      </c>
      <c r="L30" s="64">
        <f>'Fluxo e Duração do Passivo'!BO28</f>
        <v>0</v>
      </c>
    </row>
    <row r="31" spans="1:12" x14ac:dyDescent="0.25">
      <c r="A31" s="60">
        <f t="shared" si="2"/>
        <v>2047</v>
      </c>
      <c r="B31" s="61">
        <f t="shared" si="2"/>
        <v>23</v>
      </c>
      <c r="C31" s="62">
        <f>C30*(1+'01 - Histórico'!$B$14)</f>
        <v>22968689055.161064</v>
      </c>
      <c r="D31" s="62">
        <f>D30*(1+'01 - Histórico'!$B$15)</f>
        <v>9008663409.7034645</v>
      </c>
      <c r="E31" s="102">
        <f>'Fluxo e Duração do Passivo'!E29</f>
        <v>193274163.11581001</v>
      </c>
      <c r="F31" s="107">
        <f>'Fluxo e Duração do Passivo'!AS29+'Fluxo e Duração do Passivo'!AZ29</f>
        <v>2193603221.5514598</v>
      </c>
      <c r="G31" s="102">
        <f>'Fluxo e Duração do Passivo'!M29</f>
        <v>54116765.587739997</v>
      </c>
      <c r="H31" s="63">
        <f>'Fluxo e Duração do Passivo'!AO29</f>
        <v>0</v>
      </c>
      <c r="I31" s="63">
        <f>'Fluxo e Duração do Passivo'!AP29</f>
        <v>0</v>
      </c>
      <c r="J31" s="102">
        <f>'Fluxo e Duração do Passivo'!BK29</f>
        <v>-1986275334.26829</v>
      </c>
      <c r="K31" s="63">
        <f t="shared" si="0"/>
        <v>11049055509.559494</v>
      </c>
      <c r="L31" s="64">
        <f>'Fluxo e Duração do Passivo'!BO29</f>
        <v>0</v>
      </c>
    </row>
    <row r="32" spans="1:12" x14ac:dyDescent="0.25">
      <c r="A32" s="60">
        <f t="shared" si="2"/>
        <v>2048</v>
      </c>
      <c r="B32" s="61">
        <f t="shared" si="2"/>
        <v>24</v>
      </c>
      <c r="C32" s="62">
        <f>C31*(1+'01 - Histórico'!$B$14)</f>
        <v>23573797983.992973</v>
      </c>
      <c r="D32" s="62">
        <f>D31*(1+'01 - Histórico'!$B$15)</f>
        <v>9204436932.2441921</v>
      </c>
      <c r="E32" s="102">
        <f>'Fluxo e Duração do Passivo'!E30</f>
        <v>151324780.29414001</v>
      </c>
      <c r="F32" s="107">
        <f>'Fluxo e Duração do Passivo'!AS30+'Fluxo e Duração do Passivo'!AZ30</f>
        <v>2123278032.0609601</v>
      </c>
      <c r="G32" s="102">
        <f>'Fluxo e Duração do Passivo'!M30</f>
        <v>42370938.512649998</v>
      </c>
      <c r="H32" s="63">
        <f>'Fluxo e Duração do Passivo'!AO30</f>
        <v>0</v>
      </c>
      <c r="I32" s="63">
        <f>'Fluxo e Duração do Passivo'!AP30</f>
        <v>0</v>
      </c>
      <c r="J32" s="102">
        <f>'Fluxo e Duração do Passivo'!BK30</f>
        <v>-1937288647.5529101</v>
      </c>
      <c r="K32" s="63">
        <f t="shared" si="0"/>
        <v>11184096518.309752</v>
      </c>
      <c r="L32" s="64">
        <f>'Fluxo e Duração do Passivo'!BO30</f>
        <v>0</v>
      </c>
    </row>
    <row r="33" spans="1:12" x14ac:dyDescent="0.25">
      <c r="A33" s="60">
        <f t="shared" si="2"/>
        <v>2049</v>
      </c>
      <c r="B33" s="61">
        <f t="shared" si="2"/>
        <v>25</v>
      </c>
      <c r="C33" s="62">
        <f>C32*(1+'01 - Histórico'!$B$14)</f>
        <v>24194848476.353943</v>
      </c>
      <c r="D33" s="62">
        <f>D32*(1+'01 - Histórico'!$B$15)</f>
        <v>9404464945.1998596</v>
      </c>
      <c r="E33" s="102">
        <f>'Fluxo e Duração do Passivo'!E31</f>
        <v>115001764.64928</v>
      </c>
      <c r="F33" s="107">
        <f>'Fluxo e Duração do Passivo'!AS31+'Fluxo e Duração do Passivo'!AZ31</f>
        <v>2048737042.3011999</v>
      </c>
      <c r="G33" s="102">
        <f>'Fluxo e Duração do Passivo'!M31</f>
        <v>32200494.076359998</v>
      </c>
      <c r="H33" s="63">
        <f>'Fluxo e Duração do Passivo'!AO31</f>
        <v>0</v>
      </c>
      <c r="I33" s="63">
        <f>'Fluxo e Duração do Passivo'!AP31</f>
        <v>0</v>
      </c>
      <c r="J33" s="102">
        <f>'Fluxo e Duração do Passivo'!BK31</f>
        <v>-1881837424.8912001</v>
      </c>
      <c r="K33" s="63">
        <f t="shared" si="0"/>
        <v>11318502864.167419</v>
      </c>
      <c r="L33" s="64">
        <f>'Fluxo e Duração do Passivo'!BO31</f>
        <v>0</v>
      </c>
    </row>
    <row r="34" spans="1:12" x14ac:dyDescent="0.25">
      <c r="A34" s="60">
        <f t="shared" si="2"/>
        <v>2050</v>
      </c>
      <c r="B34" s="61">
        <f t="shared" si="2"/>
        <v>26</v>
      </c>
      <c r="C34" s="62">
        <f>C33*(1+'01 - Histórico'!$B$14)</f>
        <v>24832260511.913158</v>
      </c>
      <c r="D34" s="62">
        <f>D33*(1+'01 - Histórico'!$B$15)</f>
        <v>9608839905.857111</v>
      </c>
      <c r="E34" s="102">
        <f>'Fluxo e Duração do Passivo'!E32</f>
        <v>92470165.679979995</v>
      </c>
      <c r="F34" s="107">
        <f>'Fluxo e Duração do Passivo'!AS32+'Fluxo e Duração do Passivo'!AZ32</f>
        <v>1966202572.7329597</v>
      </c>
      <c r="G34" s="102">
        <f>'Fluxo e Duração do Passivo'!M32</f>
        <v>25891646.388840001</v>
      </c>
      <c r="H34" s="63">
        <f>'Fluxo e Duração do Passivo'!AO32</f>
        <v>0</v>
      </c>
      <c r="I34" s="63">
        <f>'Fluxo e Duração do Passivo'!AP32</f>
        <v>0</v>
      </c>
      <c r="J34" s="102">
        <f>'Fluxo e Duração do Passivo'!BK32</f>
        <v>-1812960817.9751101</v>
      </c>
      <c r="K34" s="63">
        <f t="shared" si="0"/>
        <v>11447692370.221062</v>
      </c>
      <c r="L34" s="64">
        <f>'Fluxo e Duração do Passivo'!BO32</f>
        <v>0</v>
      </c>
    </row>
    <row r="35" spans="1:12" x14ac:dyDescent="0.25">
      <c r="A35" s="60">
        <f t="shared" si="2"/>
        <v>2051</v>
      </c>
      <c r="B35" s="61">
        <f>B34+1</f>
        <v>27</v>
      </c>
      <c r="C35" s="62">
        <f>C34*(1+'01 - Histórico'!$B$14)</f>
        <v>25486465134.682533</v>
      </c>
      <c r="D35" s="62">
        <f>D34*(1+'01 - Histórico'!$B$15)</f>
        <v>9817656280.7561131</v>
      </c>
      <c r="E35" s="102">
        <f>'Fluxo e Duração do Passivo'!E33</f>
        <v>71840530.033450007</v>
      </c>
      <c r="F35" s="107">
        <f>'Fluxo e Duração do Passivo'!AS33+'Fluxo e Duração do Passivo'!AZ33</f>
        <v>1883154154.1579599</v>
      </c>
      <c r="G35" s="102">
        <f>'Fluxo e Duração do Passivo'!M33</f>
        <v>20115348.320840001</v>
      </c>
      <c r="H35" s="63">
        <f>'Fluxo e Duração do Passivo'!AO33</f>
        <v>0</v>
      </c>
      <c r="I35" s="63">
        <f>'Fluxo e Duração do Passivo'!AP33</f>
        <v>0</v>
      </c>
      <c r="J35" s="102">
        <f>'Fluxo e Duração do Passivo'!BK33</f>
        <v>-1743010536.5445001</v>
      </c>
      <c r="K35" s="63">
        <f t="shared" si="0"/>
        <v>11580782165.621454</v>
      </c>
      <c r="L35" s="64">
        <f>'Fluxo e Duração do Passivo'!BO33</f>
        <v>0</v>
      </c>
    </row>
    <row r="36" spans="1:12" x14ac:dyDescent="0.25">
      <c r="A36" s="60">
        <f t="shared" si="2"/>
        <v>2052</v>
      </c>
      <c r="B36" s="61">
        <f t="shared" si="2"/>
        <v>28</v>
      </c>
      <c r="C36" s="62">
        <f>C35*(1+'01 - Histórico'!$B$14)</f>
        <v>26157904744.506248</v>
      </c>
      <c r="D36" s="62">
        <f>D35*(1+'01 - Histórico'!$B$15)</f>
        <v>10031010589.35504</v>
      </c>
      <c r="E36" s="102">
        <f>'Fluxo e Duração do Passivo'!E34</f>
        <v>48987458.80359</v>
      </c>
      <c r="F36" s="107">
        <f>'Fluxo e Duração do Passivo'!AS34+'Fluxo e Duração do Passivo'!AZ34</f>
        <v>1802656677.93713</v>
      </c>
      <c r="G36" s="102">
        <f>'Fluxo e Duração do Passivo'!M34</f>
        <v>13716488.390319999</v>
      </c>
      <c r="H36" s="63">
        <f>'Fluxo e Duração do Passivo'!AO34</f>
        <v>0</v>
      </c>
      <c r="I36" s="63">
        <f>'Fluxo e Duração do Passivo'!AP34</f>
        <v>0</v>
      </c>
      <c r="J36" s="102">
        <f>'Fluxo e Duração do Passivo'!BK34</f>
        <v>-1676582740.8447101</v>
      </c>
      <c r="K36" s="63">
        <f t="shared" si="0"/>
        <v>11721309818.590069</v>
      </c>
      <c r="L36" s="64">
        <f>'Fluxo e Duração do Passivo'!BO34</f>
        <v>0</v>
      </c>
    </row>
    <row r="37" spans="1:12" x14ac:dyDescent="0.25">
      <c r="A37" s="60">
        <f t="shared" si="2"/>
        <v>2053</v>
      </c>
      <c r="B37" s="61">
        <f t="shared" si="2"/>
        <v>29</v>
      </c>
      <c r="C37" s="62">
        <f>C36*(1+'01 - Histórico'!$B$14)</f>
        <v>26847033396.229568</v>
      </c>
      <c r="D37" s="62">
        <f>D36*(1+'01 - Histórico'!$B$15)</f>
        <v>10249001448.643456</v>
      </c>
      <c r="E37" s="102">
        <f>'Fluxo e Duração do Passivo'!E35</f>
        <v>37849981.641000003</v>
      </c>
      <c r="F37" s="107">
        <f>'Fluxo e Duração do Passivo'!AS35+'Fluxo e Duração do Passivo'!AZ35</f>
        <v>1714737169.55845</v>
      </c>
      <c r="G37" s="102">
        <f>'Fluxo e Duração do Passivo'!M35</f>
        <v>10597994.85606</v>
      </c>
      <c r="H37" s="63">
        <f>'Fluxo e Duração do Passivo'!AO35</f>
        <v>0</v>
      </c>
      <c r="I37" s="63">
        <f>'Fluxo e Duração do Passivo'!AP35</f>
        <v>0</v>
      </c>
      <c r="J37" s="102">
        <f>'Fluxo e Duração do Passivo'!BK35</f>
        <v>-1598051046.7369399</v>
      </c>
      <c r="K37" s="63">
        <f t="shared" si="0"/>
        <v>11857650490.236456</v>
      </c>
      <c r="L37" s="64">
        <f>'Fluxo e Duração do Passivo'!BO35</f>
        <v>0</v>
      </c>
    </row>
    <row r="38" spans="1:12" x14ac:dyDescent="0.25">
      <c r="A38" s="60">
        <f t="shared" si="2"/>
        <v>2054</v>
      </c>
      <c r="B38" s="61">
        <f t="shared" si="2"/>
        <v>30</v>
      </c>
      <c r="C38" s="62">
        <f>C37*(1+'01 - Histórico'!$B$14)</f>
        <v>27554317106.749245</v>
      </c>
      <c r="D38" s="62">
        <f>D37*(1+'01 - Histórico'!$B$15)</f>
        <v>10471729618.725237</v>
      </c>
      <c r="E38" s="102">
        <f>'Fluxo e Duração do Passivo'!E36</f>
        <v>17922381.571049999</v>
      </c>
      <c r="F38" s="107">
        <f>'Fluxo e Duração do Passivo'!AS36+'Fluxo e Duração do Passivo'!AZ36</f>
        <v>1632907622.5997801</v>
      </c>
      <c r="G38" s="102">
        <f>'Fluxo e Duração do Passivo'!M36</f>
        <v>5018266.8340299996</v>
      </c>
      <c r="H38" s="63">
        <f>'Fluxo e Duração do Passivo'!AO36</f>
        <v>0</v>
      </c>
      <c r="I38" s="63">
        <f>'Fluxo e Duração do Passivo'!AP36</f>
        <v>0</v>
      </c>
      <c r="J38" s="102">
        <f>'Fluxo e Duração do Passivo'!BK36</f>
        <v>-1529277955.08372</v>
      </c>
      <c r="K38" s="63">
        <f t="shared" si="0"/>
        <v>12006025840.642986</v>
      </c>
      <c r="L38" s="64">
        <f>'Fluxo e Duração do Passivo'!BO36</f>
        <v>0</v>
      </c>
    </row>
    <row r="39" spans="1:12" x14ac:dyDescent="0.25">
      <c r="A39" s="60">
        <f t="shared" si="2"/>
        <v>2055</v>
      </c>
      <c r="B39" s="61">
        <f t="shared" si="2"/>
        <v>31</v>
      </c>
      <c r="C39" s="62">
        <f>C38*(1+'01 - Histórico'!$B$14)</f>
        <v>28280234170.153145</v>
      </c>
      <c r="D39" s="62">
        <f>D38*(1+'01 - Histórico'!$B$15)</f>
        <v>10699298049.392067</v>
      </c>
      <c r="E39" s="102">
        <f>'Fluxo e Duração do Passivo'!E37</f>
        <v>13447918.526210001</v>
      </c>
      <c r="F39" s="107">
        <f>'Fluxo e Duração do Passivo'!AS37+'Fluxo e Duração do Passivo'!AZ37</f>
        <v>1543993708.54738</v>
      </c>
      <c r="G39" s="102">
        <f>'Fluxo e Duração do Passivo'!M37</f>
        <v>3765417.19264</v>
      </c>
      <c r="H39" s="63">
        <f>'Fluxo e Duração do Passivo'!AO37</f>
        <v>0</v>
      </c>
      <c r="I39" s="63">
        <f>'Fluxo e Duração do Passivo'!AP37</f>
        <v>0</v>
      </c>
      <c r="J39" s="102">
        <f>'Fluxo e Duração do Passivo'!BK37</f>
        <v>-1447154462.90627</v>
      </c>
      <c r="K39" s="63">
        <f t="shared" si="0"/>
        <v>12150217929.490978</v>
      </c>
      <c r="L39" s="64">
        <f>'Fluxo e Duração do Passivo'!BO37</f>
        <v>0</v>
      </c>
    </row>
    <row r="40" spans="1:12" x14ac:dyDescent="0.25">
      <c r="A40" s="60">
        <f t="shared" si="2"/>
        <v>2056</v>
      </c>
      <c r="B40" s="61">
        <f t="shared" si="2"/>
        <v>32</v>
      </c>
      <c r="C40" s="62">
        <f>C39*(1+'01 - Histórico'!$B$14)</f>
        <v>29025275481.162216</v>
      </c>
      <c r="D40" s="62">
        <f>D39*(1+'01 - Histórico'!$B$15)</f>
        <v>10931811927.709068</v>
      </c>
      <c r="E40" s="102">
        <f>'Fluxo e Duração do Passivo'!E38</f>
        <v>10478105.76888</v>
      </c>
      <c r="F40" s="107">
        <f>'Fluxo e Duração do Passivo'!AS38+'Fluxo e Duração do Passivo'!AZ38</f>
        <v>1456423323.9261999</v>
      </c>
      <c r="G40" s="102">
        <f>'Fluxo e Duração do Passivo'!M38</f>
        <v>2933869.6054400001</v>
      </c>
      <c r="H40" s="63">
        <f>'Fluxo e Duração do Passivo'!AO38</f>
        <v>0</v>
      </c>
      <c r="I40" s="63">
        <f>'Fluxo e Duração do Passivo'!AP38</f>
        <v>0</v>
      </c>
      <c r="J40" s="102">
        <f>'Fluxo e Duração do Passivo'!BK38</f>
        <v>-1365801800.9003201</v>
      </c>
      <c r="K40" s="63">
        <f t="shared" si="0"/>
        <v>12300547598.214828</v>
      </c>
      <c r="L40" s="64">
        <f>'Fluxo e Duração do Passivo'!BO38</f>
        <v>0</v>
      </c>
    </row>
    <row r="41" spans="1:12" x14ac:dyDescent="0.25">
      <c r="A41" s="60">
        <f t="shared" si="2"/>
        <v>2057</v>
      </c>
      <c r="B41" s="61">
        <f t="shared" si="2"/>
        <v>33</v>
      </c>
      <c r="C41" s="62">
        <f>C40*(1+'01 - Histórico'!$B$14)</f>
        <v>29789944867.093525</v>
      </c>
      <c r="D41" s="62">
        <f>D40*(1+'01 - Histórico'!$B$15)</f>
        <v>11169378726.634548</v>
      </c>
      <c r="E41" s="102">
        <f>'Fluxo e Duração do Passivo'!E39</f>
        <v>6449673.7074600002</v>
      </c>
      <c r="F41" s="107">
        <f>'Fluxo e Duração do Passivo'!AS39+'Fluxo e Duração do Passivo'!AZ39</f>
        <v>1371697313.5474</v>
      </c>
      <c r="G41" s="102">
        <f>'Fluxo e Duração do Passivo'!M39</f>
        <v>1805908.6298400001</v>
      </c>
      <c r="H41" s="63">
        <f>'Fluxo e Duração do Passivo'!AO39</f>
        <v>0</v>
      </c>
      <c r="I41" s="63">
        <f>'Fluxo e Duração do Passivo'!AP39</f>
        <v>0</v>
      </c>
      <c r="J41" s="102">
        <f>'Fluxo e Duração do Passivo'!BK39</f>
        <v>-1287688611.1131201</v>
      </c>
      <c r="K41" s="63">
        <f t="shared" si="0"/>
        <v>12458873246.37751</v>
      </c>
      <c r="L41" s="64">
        <f>'Fluxo e Duração do Passivo'!BO39</f>
        <v>0</v>
      </c>
    </row>
    <row r="42" spans="1:12" x14ac:dyDescent="0.25">
      <c r="A42" s="60">
        <f>A41+1</f>
        <v>2058</v>
      </c>
      <c r="B42" s="61">
        <f>B41+1</f>
        <v>34</v>
      </c>
      <c r="C42" s="62">
        <f>C41*(1+'01 - Histórico'!$B$14)</f>
        <v>30574759428.568817</v>
      </c>
      <c r="D42" s="62">
        <f>D41*(1+'01 - Histórico'!$B$15)</f>
        <v>11412108254.696323</v>
      </c>
      <c r="E42" s="102">
        <f>'Fluxo e Duração do Passivo'!E40</f>
        <v>4843509.7027500002</v>
      </c>
      <c r="F42" s="107">
        <f>'Fluxo e Duração do Passivo'!AS40+'Fluxo e Duração do Passivo'!AZ40</f>
        <v>1288575154.9225302</v>
      </c>
      <c r="G42" s="102">
        <f>'Fluxo e Duração do Passivo'!M40</f>
        <v>1356182.72746</v>
      </c>
      <c r="H42" s="63">
        <f>'Fluxo e Duração do Passivo'!AO40</f>
        <v>0</v>
      </c>
      <c r="I42" s="63">
        <f>'Fluxo e Duração do Passivo'!AP40</f>
        <v>0</v>
      </c>
      <c r="J42" s="102">
        <f>'Fluxo e Duração do Passivo'!BK40</f>
        <v>-1210198818.47613</v>
      </c>
      <c r="K42" s="63">
        <f t="shared" si="0"/>
        <v>12623663255.899914</v>
      </c>
      <c r="L42" s="64">
        <f>'Fluxo e Duração do Passivo'!BO40</f>
        <v>0</v>
      </c>
    </row>
    <row r="43" spans="1:12" ht="13.5" thickBot="1" x14ac:dyDescent="0.3">
      <c r="A43" s="65">
        <f>A42+1</f>
        <v>2059</v>
      </c>
      <c r="B43" s="66">
        <f>B42+1</f>
        <v>35</v>
      </c>
      <c r="C43" s="62">
        <f>C42*(1+'01 - Histórico'!$B$14)</f>
        <v>31380249889.199066</v>
      </c>
      <c r="D43" s="62">
        <f>D42*(1+'01 - Histórico'!$B$15)</f>
        <v>11660112706.747614</v>
      </c>
      <c r="E43" s="102">
        <f>'Fluxo e Duração do Passivo'!E41</f>
        <v>608230.12087999994</v>
      </c>
      <c r="F43" s="107">
        <f>'Fluxo e Duração do Passivo'!AS41+'Fluxo e Duração do Passivo'!AZ41</f>
        <v>1209902360.6250699</v>
      </c>
      <c r="G43" s="102">
        <f>'Fluxo e Duração do Passivo'!M41</f>
        <v>170304.43866000001</v>
      </c>
      <c r="H43" s="63">
        <f>'Fluxo e Duração do Passivo'!AO41</f>
        <v>0</v>
      </c>
      <c r="I43" s="63">
        <f>'Fluxo e Duração do Passivo'!AP41</f>
        <v>0</v>
      </c>
      <c r="J43" s="102">
        <f>'Fluxo e Duração do Passivo'!BK41</f>
        <v>-1138189985.3034201</v>
      </c>
      <c r="K43" s="63">
        <f t="shared" si="0"/>
        <v>12798472996.489693</v>
      </c>
      <c r="L43" s="64">
        <f>'Fluxo e Duração do Passivo'!BO41</f>
        <v>0</v>
      </c>
    </row>
    <row r="44" spans="1:12" x14ac:dyDescent="0.25"/>
    <row r="45" spans="1:12" x14ac:dyDescent="0.25"/>
    <row r="81" spans="3:13" s="48" customFormat="1" hidden="1" x14ac:dyDescent="0.25">
      <c r="C81" s="3"/>
      <c r="M81" s="39"/>
    </row>
  </sheetData>
  <mergeCells count="1">
    <mergeCell ref="A5:F5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81"/>
  <sheetViews>
    <sheetView topLeftCell="A3" workbookViewId="0">
      <selection activeCell="F5" sqref="F5"/>
    </sheetView>
  </sheetViews>
  <sheetFormatPr defaultColWidth="0" defaultRowHeight="16.5" zeroHeight="1" x14ac:dyDescent="0.25"/>
  <cols>
    <col min="1" max="1" width="7" style="71" customWidth="1"/>
    <col min="2" max="2" width="7.42578125" style="71" customWidth="1"/>
    <col min="3" max="4" width="21.140625" style="71" customWidth="1"/>
    <col min="5" max="5" width="20.5703125" style="71" customWidth="1"/>
    <col min="6" max="6" width="19" style="71" customWidth="1"/>
    <col min="7" max="9" width="0" style="71" hidden="1" customWidth="1"/>
    <col min="10" max="16384" width="19" style="71" hidden="1"/>
  </cols>
  <sheetData>
    <row r="1" spans="1:9" s="69" customFormat="1" ht="15.75" x14ac:dyDescent="0.25">
      <c r="A1" s="67" t="s">
        <v>124</v>
      </c>
      <c r="B1" s="67"/>
      <c r="C1" s="68"/>
      <c r="D1" s="68"/>
      <c r="E1" s="68"/>
    </row>
    <row r="2" spans="1:9" s="69" customFormat="1" x14ac:dyDescent="0.2">
      <c r="A2" s="70"/>
      <c r="B2" s="70"/>
      <c r="C2" s="71"/>
      <c r="D2" s="71"/>
    </row>
    <row r="3" spans="1:9" s="72" customFormat="1" ht="17.25" thickBot="1" x14ac:dyDescent="0.3">
      <c r="A3" s="185" t="s">
        <v>81</v>
      </c>
      <c r="B3" s="186"/>
      <c r="E3" s="73"/>
    </row>
    <row r="4" spans="1:9" s="75" customFormat="1" ht="26.25" customHeight="1" thickBot="1" x14ac:dyDescent="0.25">
      <c r="A4" s="187" t="s">
        <v>82</v>
      </c>
      <c r="B4" s="188"/>
      <c r="C4" s="74">
        <f>'01 - Histórico'!C4</f>
        <v>2024</v>
      </c>
      <c r="E4" s="69"/>
      <c r="F4" s="76"/>
      <c r="G4" s="76"/>
      <c r="I4" s="76"/>
    </row>
    <row r="5" spans="1:9" s="75" customFormat="1" ht="13.5" thickBot="1" x14ac:dyDescent="0.25">
      <c r="A5" s="77" t="s">
        <v>83</v>
      </c>
      <c r="B5" s="78"/>
      <c r="C5" s="79">
        <f>'01 - Histórico'!C5</f>
        <v>45291</v>
      </c>
      <c r="E5" s="69"/>
      <c r="F5" s="76"/>
      <c r="G5" s="76"/>
      <c r="I5" s="76"/>
    </row>
    <row r="6" spans="1:9" s="75" customFormat="1" ht="12.75" x14ac:dyDescent="0.2">
      <c r="A6" s="80" t="s">
        <v>84</v>
      </c>
      <c r="B6" s="81"/>
      <c r="C6" s="79">
        <f>'01 - Histórico'!C6</f>
        <v>45492</v>
      </c>
      <c r="E6" s="69"/>
      <c r="F6" s="76"/>
      <c r="G6" s="76"/>
      <c r="I6" s="76"/>
    </row>
    <row r="7" spans="1:9" ht="17.25" thickBot="1" x14ac:dyDescent="0.3"/>
    <row r="8" spans="1:9" s="87" customFormat="1" ht="66.75" thickBot="1" x14ac:dyDescent="0.3">
      <c r="A8" s="82" t="s">
        <v>91</v>
      </c>
      <c r="B8" s="83" t="s">
        <v>115</v>
      </c>
      <c r="C8" s="84" t="s">
        <v>125</v>
      </c>
      <c r="D8" s="85" t="s">
        <v>126</v>
      </c>
      <c r="E8" s="86" t="s">
        <v>127</v>
      </c>
    </row>
    <row r="9" spans="1:9" x14ac:dyDescent="0.25">
      <c r="A9" s="88">
        <f>'[1]01- Histórico'!A28</f>
        <v>2022</v>
      </c>
      <c r="B9" s="89">
        <v>0</v>
      </c>
      <c r="C9" s="90">
        <f>'02 - Projeções'!K8/'02 - Projeções'!C8</f>
        <v>0.61792419622056871</v>
      </c>
      <c r="D9" s="90">
        <f>C9/(0.54*0.95)-1</f>
        <v>0.20453059692118658</v>
      </c>
      <c r="E9" s="147" t="s">
        <v>138</v>
      </c>
    </row>
    <row r="10" spans="1:9" x14ac:dyDescent="0.25">
      <c r="A10" s="91">
        <f>A9+1</f>
        <v>2023</v>
      </c>
      <c r="B10" s="92">
        <f>B9+1</f>
        <v>1</v>
      </c>
      <c r="C10" s="90">
        <f>'02 - Projeções'!K9/'02 - Projeções'!C9</f>
        <v>0.61267537086925916</v>
      </c>
      <c r="D10" s="93">
        <f t="shared" ref="D10:D44" si="0">C10/(0.54*0.95)-1</f>
        <v>0.19429896855606077</v>
      </c>
      <c r="E10" s="147" t="s">
        <v>138</v>
      </c>
    </row>
    <row r="11" spans="1:9" x14ac:dyDescent="0.25">
      <c r="A11" s="91">
        <f t="shared" ref="A11:B26" si="1">A10+1</f>
        <v>2024</v>
      </c>
      <c r="B11" s="92">
        <f t="shared" si="1"/>
        <v>2</v>
      </c>
      <c r="C11" s="90">
        <f>'02 - Projeções'!K10/'02 - Projeções'!C10</f>
        <v>0.60702426175202195</v>
      </c>
      <c r="D11" s="93">
        <f t="shared" si="0"/>
        <v>0.18328316130998434</v>
      </c>
      <c r="E11" s="147" t="s">
        <v>138</v>
      </c>
    </row>
    <row r="12" spans="1:9" x14ac:dyDescent="0.25">
      <c r="A12" s="91">
        <f t="shared" si="1"/>
        <v>2025</v>
      </c>
      <c r="B12" s="92">
        <f t="shared" si="1"/>
        <v>3</v>
      </c>
      <c r="C12" s="90">
        <f>'02 - Projeções'!K11/'02 - Projeções'!C11</f>
        <v>0.60108845929044041</v>
      </c>
      <c r="D12" s="93">
        <f t="shared" si="0"/>
        <v>0.17171239627766166</v>
      </c>
      <c r="E12" s="147" t="s">
        <v>138</v>
      </c>
    </row>
    <row r="13" spans="1:9" x14ac:dyDescent="0.25">
      <c r="A13" s="91">
        <f t="shared" si="1"/>
        <v>2026</v>
      </c>
      <c r="B13" s="92">
        <f t="shared" si="1"/>
        <v>4</v>
      </c>
      <c r="C13" s="90">
        <f>'02 - Projeções'!K12/'02 - Projeções'!C12</f>
        <v>0.5945355062544514</v>
      </c>
      <c r="D13" s="93">
        <f t="shared" si="0"/>
        <v>0.15893860868314102</v>
      </c>
      <c r="E13" s="147" t="s">
        <v>138</v>
      </c>
    </row>
    <row r="14" spans="1:9" x14ac:dyDescent="0.25">
      <c r="A14" s="91">
        <f t="shared" si="1"/>
        <v>2027</v>
      </c>
      <c r="B14" s="92">
        <f t="shared" si="1"/>
        <v>5</v>
      </c>
      <c r="C14" s="90">
        <f>'02 - Projeções'!K13/'02 - Projeções'!C13</f>
        <v>0.59019409751269647</v>
      </c>
      <c r="D14" s="93">
        <f t="shared" si="0"/>
        <v>0.15047582361149403</v>
      </c>
      <c r="E14" s="147" t="s">
        <v>138</v>
      </c>
    </row>
    <row r="15" spans="1:9" x14ac:dyDescent="0.25">
      <c r="A15" s="91">
        <f t="shared" si="1"/>
        <v>2028</v>
      </c>
      <c r="B15" s="92">
        <f t="shared" si="1"/>
        <v>6</v>
      </c>
      <c r="C15" s="90">
        <f>'02 - Projeções'!K14/'02 - Projeções'!C14</f>
        <v>0.58451814371432786</v>
      </c>
      <c r="D15" s="93">
        <f t="shared" si="0"/>
        <v>0.13941158618777361</v>
      </c>
      <c r="E15" s="147" t="s">
        <v>138</v>
      </c>
    </row>
    <row r="16" spans="1:9" x14ac:dyDescent="0.25">
      <c r="A16" s="91">
        <f t="shared" si="1"/>
        <v>2029</v>
      </c>
      <c r="B16" s="92">
        <f t="shared" si="1"/>
        <v>7</v>
      </c>
      <c r="C16" s="90">
        <f>'02 - Projeções'!K15/'02 - Projeções'!C15</f>
        <v>0.57704414359537315</v>
      </c>
      <c r="D16" s="93">
        <f t="shared" si="0"/>
        <v>0.12484238517616597</v>
      </c>
      <c r="E16" s="147" t="s">
        <v>138</v>
      </c>
    </row>
    <row r="17" spans="1:5" x14ac:dyDescent="0.25">
      <c r="A17" s="91">
        <f t="shared" si="1"/>
        <v>2030</v>
      </c>
      <c r="B17" s="92">
        <f t="shared" si="1"/>
        <v>8</v>
      </c>
      <c r="C17" s="90">
        <f>'02 - Projeções'!K16/'02 - Projeções'!C16</f>
        <v>0.56984477250938159</v>
      </c>
      <c r="D17" s="93">
        <f t="shared" si="0"/>
        <v>0.11080852341010061</v>
      </c>
      <c r="E17" s="147" t="s">
        <v>138</v>
      </c>
    </row>
    <row r="18" spans="1:5" x14ac:dyDescent="0.25">
      <c r="A18" s="91">
        <f t="shared" si="1"/>
        <v>2031</v>
      </c>
      <c r="B18" s="92">
        <f t="shared" si="1"/>
        <v>9</v>
      </c>
      <c r="C18" s="90">
        <f>'02 - Projeções'!K17/'02 - Projeções'!C17</f>
        <v>0.56458665851226042</v>
      </c>
      <c r="D18" s="93">
        <f t="shared" si="0"/>
        <v>0.10055878852292488</v>
      </c>
      <c r="E18" s="147" t="s">
        <v>138</v>
      </c>
    </row>
    <row r="19" spans="1:5" x14ac:dyDescent="0.25">
      <c r="A19" s="91">
        <f t="shared" si="1"/>
        <v>2032</v>
      </c>
      <c r="B19" s="92">
        <f t="shared" si="1"/>
        <v>10</v>
      </c>
      <c r="C19" s="90">
        <f>'02 - Projeções'!K18/'02 - Projeções'!C18</f>
        <v>0.55840428873952908</v>
      </c>
      <c r="D19" s="93">
        <f t="shared" si="0"/>
        <v>8.8507385457171628E-2</v>
      </c>
      <c r="E19" s="147" t="s">
        <v>138</v>
      </c>
    </row>
    <row r="20" spans="1:5" x14ac:dyDescent="0.25">
      <c r="A20" s="91">
        <f t="shared" si="1"/>
        <v>2033</v>
      </c>
      <c r="B20" s="92">
        <f t="shared" si="1"/>
        <v>11</v>
      </c>
      <c r="C20" s="90">
        <f>'02 - Projeções'!K19/'02 - Projeções'!C19</f>
        <v>0.552182163050978</v>
      </c>
      <c r="D20" s="93">
        <f t="shared" si="0"/>
        <v>7.6378485479489333E-2</v>
      </c>
      <c r="E20" s="147" t="s">
        <v>138</v>
      </c>
    </row>
    <row r="21" spans="1:5" x14ac:dyDescent="0.25">
      <c r="A21" s="91">
        <f t="shared" si="1"/>
        <v>2034</v>
      </c>
      <c r="B21" s="92">
        <f t="shared" si="1"/>
        <v>12</v>
      </c>
      <c r="C21" s="90">
        <f>'02 - Projeções'!K20/'02 - Projeções'!C20</f>
        <v>0.54608401509695692</v>
      </c>
      <c r="D21" s="93">
        <f t="shared" si="0"/>
        <v>6.4491257498941357E-2</v>
      </c>
      <c r="E21" s="147" t="s">
        <v>138</v>
      </c>
    </row>
    <row r="22" spans="1:5" x14ac:dyDescent="0.25">
      <c r="A22" s="91">
        <f t="shared" si="1"/>
        <v>2035</v>
      </c>
      <c r="B22" s="92">
        <f t="shared" si="1"/>
        <v>13</v>
      </c>
      <c r="C22" s="90">
        <f>'02 - Projeções'!K21/'02 - Projeções'!C21</f>
        <v>0.54013193076408927</v>
      </c>
      <c r="D22" s="93">
        <f t="shared" si="0"/>
        <v>5.2888753926099819E-2</v>
      </c>
      <c r="E22" s="147" t="s">
        <v>138</v>
      </c>
    </row>
    <row r="23" spans="1:5" x14ac:dyDescent="0.25">
      <c r="A23" s="91">
        <f t="shared" si="1"/>
        <v>2036</v>
      </c>
      <c r="B23" s="92">
        <f t="shared" si="1"/>
        <v>14</v>
      </c>
      <c r="C23" s="90">
        <f>'02 - Projeções'!K22/'02 - Projeções'!C22</f>
        <v>0.53464701827440209</v>
      </c>
      <c r="D23" s="93">
        <f t="shared" si="0"/>
        <v>4.2196916714233978E-2</v>
      </c>
      <c r="E23" s="147" t="s">
        <v>138</v>
      </c>
    </row>
    <row r="24" spans="1:5" x14ac:dyDescent="0.25">
      <c r="A24" s="91">
        <f t="shared" si="1"/>
        <v>2037</v>
      </c>
      <c r="B24" s="92">
        <f t="shared" si="1"/>
        <v>15</v>
      </c>
      <c r="C24" s="90">
        <f>'02 - Projeções'!K23/'02 - Projeções'!C23</f>
        <v>0.52995244330875702</v>
      </c>
      <c r="D24" s="93">
        <f t="shared" si="0"/>
        <v>3.3045698457615957E-2</v>
      </c>
      <c r="E24" s="147" t="s">
        <v>138</v>
      </c>
    </row>
    <row r="25" spans="1:5" x14ac:dyDescent="0.25">
      <c r="A25" s="91">
        <f t="shared" si="1"/>
        <v>2038</v>
      </c>
      <c r="B25" s="92">
        <f t="shared" si="1"/>
        <v>16</v>
      </c>
      <c r="C25" s="90">
        <f>'02 - Projeções'!K24/'02 - Projeções'!C24</f>
        <v>0.5240174163353688</v>
      </c>
      <c r="D25" s="93">
        <f t="shared" si="0"/>
        <v>2.1476445098184804E-2</v>
      </c>
      <c r="E25" s="147" t="s">
        <v>138</v>
      </c>
    </row>
    <row r="26" spans="1:5" x14ac:dyDescent="0.25">
      <c r="A26" s="91">
        <f t="shared" si="1"/>
        <v>2039</v>
      </c>
      <c r="B26" s="92">
        <f t="shared" si="1"/>
        <v>17</v>
      </c>
      <c r="C26" s="90">
        <f>'02 - Projeções'!K25/'02 - Projeções'!C25</f>
        <v>0.5180721691099538</v>
      </c>
      <c r="D26" s="93">
        <f t="shared" si="0"/>
        <v>9.8872692201827928E-3</v>
      </c>
      <c r="E26" s="147" t="s">
        <v>138</v>
      </c>
    </row>
    <row r="27" spans="1:5" x14ac:dyDescent="0.25">
      <c r="A27" s="91">
        <f t="shared" ref="A27:B42" si="2">A26+1</f>
        <v>2040</v>
      </c>
      <c r="B27" s="92">
        <f t="shared" si="2"/>
        <v>18</v>
      </c>
      <c r="C27" s="90">
        <f>'02 - Projeções'!K26/'02 - Projeções'!C26</f>
        <v>0.51257926231617745</v>
      </c>
      <c r="D27" s="93">
        <f t="shared" si="0"/>
        <v>-8.2015143045333083E-4</v>
      </c>
      <c r="E27" s="147" t="s">
        <v>138</v>
      </c>
    </row>
    <row r="28" spans="1:5" x14ac:dyDescent="0.25">
      <c r="A28" s="91">
        <f t="shared" si="2"/>
        <v>2041</v>
      </c>
      <c r="B28" s="92">
        <f t="shared" si="2"/>
        <v>19</v>
      </c>
      <c r="C28" s="90">
        <f>'02 - Projeções'!K27/'02 - Projeções'!C27</f>
        <v>0.50677304524275746</v>
      </c>
      <c r="D28" s="93">
        <f t="shared" si="0"/>
        <v>-1.2138313366944598E-2</v>
      </c>
      <c r="E28" s="147" t="s">
        <v>138</v>
      </c>
    </row>
    <row r="29" spans="1:5" x14ac:dyDescent="0.25">
      <c r="A29" s="91">
        <f t="shared" si="2"/>
        <v>2042</v>
      </c>
      <c r="B29" s="92">
        <f t="shared" si="2"/>
        <v>20</v>
      </c>
      <c r="C29" s="90">
        <f>'02 - Projeções'!K28/'02 - Projeções'!C28</f>
        <v>0.5007242174508828</v>
      </c>
      <c r="D29" s="93">
        <f t="shared" si="0"/>
        <v>-2.3929400680540391E-2</v>
      </c>
      <c r="E29" s="147" t="s">
        <v>138</v>
      </c>
    </row>
    <row r="30" spans="1:5" x14ac:dyDescent="0.25">
      <c r="A30" s="91">
        <f t="shared" si="2"/>
        <v>2043</v>
      </c>
      <c r="B30" s="92">
        <f t="shared" si="2"/>
        <v>21</v>
      </c>
      <c r="C30" s="90">
        <f>'02 - Projeções'!K29/'02 - Projeções'!C29</f>
        <v>0.49400759656069199</v>
      </c>
      <c r="D30" s="93">
        <f t="shared" si="0"/>
        <v>-3.7022228926526402E-2</v>
      </c>
      <c r="E30" s="147" t="s">
        <v>138</v>
      </c>
    </row>
    <row r="31" spans="1:5" x14ac:dyDescent="0.25">
      <c r="A31" s="91">
        <f t="shared" si="2"/>
        <v>2044</v>
      </c>
      <c r="B31" s="92">
        <f t="shared" si="2"/>
        <v>22</v>
      </c>
      <c r="C31" s="90">
        <f>'02 - Projeções'!K30/'02 - Projeções'!C30</f>
        <v>0.48723712932555902</v>
      </c>
      <c r="D31" s="93">
        <f t="shared" si="0"/>
        <v>-5.022002080787713E-2</v>
      </c>
      <c r="E31" s="147" t="s">
        <v>138</v>
      </c>
    </row>
    <row r="32" spans="1:5" x14ac:dyDescent="0.25">
      <c r="A32" s="91">
        <f t="shared" si="2"/>
        <v>2045</v>
      </c>
      <c r="B32" s="92">
        <f t="shared" si="2"/>
        <v>23</v>
      </c>
      <c r="C32" s="90">
        <f>'02 - Projeções'!K31/'02 - Projeções'!C31</f>
        <v>0.48104859110697795</v>
      </c>
      <c r="D32" s="93">
        <f t="shared" si="0"/>
        <v>-6.2283448134545893E-2</v>
      </c>
      <c r="E32" s="147" t="s">
        <v>138</v>
      </c>
    </row>
    <row r="33" spans="1:5" x14ac:dyDescent="0.25">
      <c r="A33" s="91">
        <f t="shared" si="2"/>
        <v>2046</v>
      </c>
      <c r="B33" s="92">
        <f t="shared" si="2"/>
        <v>24</v>
      </c>
      <c r="C33" s="90">
        <f>'02 - Projeções'!K32/'02 - Projeções'!C32</f>
        <v>0.47442913211965043</v>
      </c>
      <c r="D33" s="93">
        <f t="shared" si="0"/>
        <v>-7.5186876959745796E-2</v>
      </c>
      <c r="E33" s="147" t="s">
        <v>138</v>
      </c>
    </row>
    <row r="34" spans="1:5" x14ac:dyDescent="0.25">
      <c r="A34" s="91">
        <f t="shared" si="2"/>
        <v>2047</v>
      </c>
      <c r="B34" s="92">
        <f t="shared" si="2"/>
        <v>25</v>
      </c>
      <c r="C34" s="90">
        <f>'02 - Projeções'!K33/'02 - Projeções'!C33</f>
        <v>0.46780631320048127</v>
      </c>
      <c r="D34" s="93">
        <f t="shared" si="0"/>
        <v>-8.80968553596857E-2</v>
      </c>
      <c r="E34" s="147" t="s">
        <v>138</v>
      </c>
    </row>
    <row r="35" spans="1:5" x14ac:dyDescent="0.25">
      <c r="A35" s="91">
        <f t="shared" si="2"/>
        <v>2048</v>
      </c>
      <c r="B35" s="92">
        <f t="shared" si="2"/>
        <v>26</v>
      </c>
      <c r="C35" s="90">
        <f>'02 - Projeções'!K34/'02 - Projeções'!C34</f>
        <v>0.46100081644718111</v>
      </c>
      <c r="D35" s="93">
        <f t="shared" si="0"/>
        <v>-0.10136293090218107</v>
      </c>
      <c r="E35" s="147" t="s">
        <v>138</v>
      </c>
    </row>
    <row r="36" spans="1:5" x14ac:dyDescent="0.25">
      <c r="A36" s="91">
        <f t="shared" si="2"/>
        <v>2049</v>
      </c>
      <c r="B36" s="92">
        <f>B35+1</f>
        <v>27</v>
      </c>
      <c r="C36" s="90">
        <f>'02 - Projeções'!K35/'02 - Projeções'!C35</f>
        <v>0.45438950063977585</v>
      </c>
      <c r="D36" s="93">
        <f t="shared" si="0"/>
        <v>-0.11425048608230837</v>
      </c>
      <c r="E36" s="147" t="s">
        <v>138</v>
      </c>
    </row>
    <row r="37" spans="1:5" x14ac:dyDescent="0.25">
      <c r="A37" s="91">
        <f t="shared" si="2"/>
        <v>2050</v>
      </c>
      <c r="B37" s="92">
        <f t="shared" si="2"/>
        <v>28</v>
      </c>
      <c r="C37" s="90">
        <f>'02 - Projeções'!K36/'02 - Projeções'!C36</f>
        <v>0.44809819184970495</v>
      </c>
      <c r="D37" s="93">
        <f t="shared" si="0"/>
        <v>-0.12651424590700788</v>
      </c>
      <c r="E37" s="147" t="s">
        <v>138</v>
      </c>
    </row>
    <row r="38" spans="1:5" x14ac:dyDescent="0.25">
      <c r="A38" s="91">
        <f t="shared" si="2"/>
        <v>2051</v>
      </c>
      <c r="B38" s="92">
        <f t="shared" si="2"/>
        <v>29</v>
      </c>
      <c r="C38" s="90">
        <f>'02 - Projeções'!K37/'02 - Projeções'!C37</f>
        <v>0.44167451633228716</v>
      </c>
      <c r="D38" s="93">
        <f t="shared" si="0"/>
        <v>-0.13903603054135061</v>
      </c>
      <c r="E38" s="147" t="s">
        <v>138</v>
      </c>
    </row>
    <row r="39" spans="1:5" x14ac:dyDescent="0.25">
      <c r="A39" s="91">
        <f t="shared" si="2"/>
        <v>2052</v>
      </c>
      <c r="B39" s="92">
        <f t="shared" si="2"/>
        <v>30</v>
      </c>
      <c r="C39" s="90">
        <f>'02 - Projeções'!K38/'02 - Projeções'!C38</f>
        <v>0.43572213363626389</v>
      </c>
      <c r="D39" s="93">
        <f t="shared" si="0"/>
        <v>-0.15063911571878386</v>
      </c>
      <c r="E39" s="147" t="s">
        <v>138</v>
      </c>
    </row>
    <row r="40" spans="1:5" x14ac:dyDescent="0.25">
      <c r="A40" s="91">
        <f t="shared" si="2"/>
        <v>2053</v>
      </c>
      <c r="B40" s="92">
        <f t="shared" si="2"/>
        <v>31</v>
      </c>
      <c r="C40" s="90">
        <f>'02 - Projeções'!K39/'02 - Projeções'!C39</f>
        <v>0.42963639750601051</v>
      </c>
      <c r="D40" s="93">
        <f t="shared" si="0"/>
        <v>-0.16250214911109062</v>
      </c>
      <c r="E40" s="147" t="s">
        <v>138</v>
      </c>
    </row>
    <row r="41" spans="1:5" x14ac:dyDescent="0.25">
      <c r="A41" s="91">
        <f t="shared" si="2"/>
        <v>2054</v>
      </c>
      <c r="B41" s="92">
        <f t="shared" si="2"/>
        <v>32</v>
      </c>
      <c r="C41" s="90">
        <f>'02 - Projeções'!K40/'02 - Projeções'!C40</f>
        <v>0.42378745401393503</v>
      </c>
      <c r="D41" s="93">
        <f t="shared" si="0"/>
        <v>-0.17390359841338199</v>
      </c>
      <c r="E41" s="147" t="s">
        <v>138</v>
      </c>
    </row>
    <row r="42" spans="1:5" x14ac:dyDescent="0.25">
      <c r="A42" s="91">
        <f t="shared" si="2"/>
        <v>2055</v>
      </c>
      <c r="B42" s="92">
        <f t="shared" si="2"/>
        <v>33</v>
      </c>
      <c r="C42" s="90">
        <f>'02 - Projeções'!K41/'02 - Projeções'!C41</f>
        <v>0.41822411226211403</v>
      </c>
      <c r="D42" s="93">
        <f t="shared" si="0"/>
        <v>-0.18474831917716561</v>
      </c>
      <c r="E42" s="147" t="s">
        <v>138</v>
      </c>
    </row>
    <row r="43" spans="1:5" x14ac:dyDescent="0.25">
      <c r="A43" s="91">
        <f>A42+1</f>
        <v>2056</v>
      </c>
      <c r="B43" s="92">
        <f>B42+1</f>
        <v>34</v>
      </c>
      <c r="C43" s="90">
        <f>'02 - Projeções'!K42/'02 - Projeções'!C42</f>
        <v>0.412878579973534</v>
      </c>
      <c r="D43" s="93">
        <f t="shared" si="0"/>
        <v>-0.19516846009057698</v>
      </c>
      <c r="E43" s="147" t="s">
        <v>138</v>
      </c>
    </row>
    <row r="44" spans="1:5" ht="17.25" thickBot="1" x14ac:dyDescent="0.3">
      <c r="A44" s="94">
        <f>A43+1</f>
        <v>2057</v>
      </c>
      <c r="B44" s="95">
        <f>B43+1</f>
        <v>35</v>
      </c>
      <c r="C44" s="90">
        <f>'02 - Projeções'!K43/'02 - Projeções'!C43</f>
        <v>0.40785121347599168</v>
      </c>
      <c r="D44" s="96">
        <f t="shared" si="0"/>
        <v>-0.20496839478364193</v>
      </c>
      <c r="E44" s="147" t="s">
        <v>138</v>
      </c>
    </row>
    <row r="45" spans="1:5" x14ac:dyDescent="0.25"/>
    <row r="46" spans="1:5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81" spans="3:4" s="97" customFormat="1" hidden="1" x14ac:dyDescent="0.25">
      <c r="C81" s="71"/>
      <c r="D81" s="71"/>
    </row>
  </sheetData>
  <mergeCells count="2">
    <mergeCell ref="A3:B3"/>
    <mergeCell ref="A4:B4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6"/>
  <sheetViews>
    <sheetView workbookViewId="0">
      <selection activeCell="E7" sqref="D6:E7"/>
    </sheetView>
  </sheetViews>
  <sheetFormatPr defaultRowHeight="15" x14ac:dyDescent="0.25"/>
  <cols>
    <col min="1" max="1" width="84.140625" customWidth="1"/>
  </cols>
  <sheetData>
    <row r="1" spans="1:8" ht="15.75" x14ac:dyDescent="0.25">
      <c r="A1" s="98" t="s">
        <v>128</v>
      </c>
      <c r="B1" s="99"/>
      <c r="C1" s="99"/>
      <c r="D1" s="99"/>
      <c r="E1" s="99"/>
      <c r="F1" s="99"/>
      <c r="G1" s="99"/>
      <c r="H1" s="99"/>
    </row>
    <row r="2" spans="1:8" ht="15.75" x14ac:dyDescent="0.25">
      <c r="A2" s="99" t="s">
        <v>129</v>
      </c>
    </row>
    <row r="3" spans="1:8" ht="181.5" x14ac:dyDescent="0.25">
      <c r="A3" s="100" t="s">
        <v>130</v>
      </c>
    </row>
    <row r="6" spans="1:8" ht="15.75" x14ac:dyDescent="0.25">
      <c r="A6" s="99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Fluxo e Duração do Passivo</vt:lpstr>
      <vt:lpstr>Anexo 1 - Despesa com Pessoal</vt:lpstr>
      <vt:lpstr>01 - Histórico</vt:lpstr>
      <vt:lpstr>02 - Projeções</vt:lpstr>
      <vt:lpstr>03 - Indicadores</vt:lpstr>
      <vt:lpstr>Explicativa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Camilly Souza Pinheiro</dc:creator>
  <cp:lastModifiedBy>Brenda Camilly Souza Pinheiro</cp:lastModifiedBy>
  <dcterms:created xsi:type="dcterms:W3CDTF">2024-07-04T14:35:00Z</dcterms:created>
  <dcterms:modified xsi:type="dcterms:W3CDTF">2024-07-22T14:39:47Z</dcterms:modified>
</cp:coreProperties>
</file>